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sharedStrings.xml" ContentType="application/vnd.openxmlformats-officedocument.spreadsheetml.sharedStrings+xml"/>
  <Override PartName="/xl/styles.xml" ContentType="application/vnd.openxmlformats-officedocument.spreadsheetml.styles+xml"/>
  <Override PartName="/xl/comments2.xml" ContentType="application/vnd.openxmlformats-officedocument.spreadsheetml.comments+xml"/>
  <Override PartName="/xl/worksheets/sheet1.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6.xml" ContentType="application/vnd.openxmlformats-officedocument.spreadsheetml.worksheet+xml"/>
  <Override PartName="/xl/comments4.xml" ContentType="application/vnd.openxmlformats-officedocument.spreadsheetml.comments+xml"/>
  <Override PartName="/xl/comments3.xml" ContentType="application/vnd.openxmlformats-officedocument.spreadsheetml.comments+xml"/>
  <Override PartName="/xl/theme/theme1.xml" ContentType="application/vnd.openxmlformats-officedocument.theme+xml"/>
  <Override PartName="/xl/drawings/vmlDrawing1.vml" ContentType="application/vnd.openxmlformats-officedocument.vmlDrawing"/>
  <Override PartName="/xl/drawings/vmlDrawing2.vml" ContentType="application/vnd.openxmlformats-officedocument.vmlDrawing"/>
  <Override PartName="/xl/drawings/vmlDrawing3.vml" ContentType="application/vnd.openxmlformats-officedocument.vmlDrawing"/>
  <Override PartName="/xl/drawings/vmlDrawing4.vml" ContentType="application/vnd.openxmlformats-officedocument.vmlDrawing"/>
  <Override PartName="/xl/workbook.xml" ContentType="application/vnd.openxmlformats-officedocument.spreadsheetml.sheet.main+xml"/>
  <Override PartName="/xl/comments6.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500" firstSheet="0" activeTab="1"/>
  </bookViews>
  <sheets>
    <sheet name="Mode d'emploi" sheetId="1" state="visible" r:id="rId3"/>
    <sheet name="Devis" sheetId="2" state="visible" r:id="rId4"/>
    <sheet name="Facture" sheetId="3" state="visible" r:id="rId5"/>
    <sheet name="Suivi des devis" sheetId="4" state="visible" r:id="rId6"/>
    <sheet name="Mes prix" sheetId="5" state="visible" r:id="rId7"/>
    <sheet name="Exemple" sheetId="6" state="visible" r:id="rId8"/>
  </sheets>
  <definedNames>
    <definedName function="false" hidden="false" localSheetId="1" name="_xlnm.Print_Area" vbProcedure="false">Devis!$A$1:$G$74</definedName>
    <definedName function="false" hidden="false" localSheetId="1" name="_xlnm.Print_Titles" vbProcedure="false">Devis!$29:$29</definedName>
    <definedName function="false" hidden="false" localSheetId="5" name="_xlnm.Print_Area" vbProcedure="false">Exemple!$A$1:$G$64</definedName>
    <definedName function="false" hidden="false" localSheetId="5" name="_xlnm.Print_Titles" vbProcedure="false">Exemple!$29:$29</definedName>
    <definedName function="false" hidden="false" localSheetId="2" name="_xlnm.Print_Area" vbProcedure="false">Facture!$A$1:$G$69</definedName>
    <definedName function="false" hidden="false" localSheetId="2" name="_xlnm.Print_Titles" vbProcedure="false">Facture!$28:$28</definedName>
    <definedName function="false" hidden="false" localSheetId="4" name="_xlnm.Print_Titles" vbProcedure="false">'Mes prix'!$4:$4</definedName>
    <definedName function="false" hidden="false" localSheetId="3" name="_xlnm.Print_Titles" vbProcedure="false">'Suivi des devis'!$8:$8</definedName>
  </definedNames>
  <calcPr iterateCount="100" refMode="A1" iterate="false" iterateDelta="0.0001"/>
  <extLst>
    <ext xmlns:loext="http://schemas.libreoffice.org/" uri="{7626C862-2A13-11E5-B345-FEFF819CDC9F}">
      <loext:extCalcPr stringRefSyntax="ExcelA1"/>
    </ext>
  </extLst>
</workbook>
</file>

<file path=xl/comments2.xml><?xml version="1.0" encoding="utf-8"?>
<comments xmlns="http://schemas.openxmlformats.org/spreadsheetml/2006/main" xmlns:xdr="http://schemas.openxmlformats.org/drawingml/2006/spreadsheetDrawing">
  <authors>
    <author>Izi-Devis</author>
  </authors>
  <commentList>
    <comment ref="C6" authorId="0">
      <text>
        <r>
          <rPr>
            <sz val="10"/>
            <rFont val="Arial"/>
            <family val="2"/>
          </rPr>
          <t xml:space="preserve">Entrepreneur individuel : la mention « EI » juste avant ou après ton nom est obligatoire.</t>
        </r>
      </text>
    </comment>
    <comment ref="C10" authorId="0">
      <text>
        <r>
          <rPr>
            <sz val="10"/>
            <rFont val="Arial"/>
            <family val="2"/>
          </rPr>
          <t xml:space="preserve">Société commerciale : « RCS » suivi de la ville du greffe (obligatoire sur la facture, art. R123-237 du code de commerce). Entreprise artisanale : immatriculation au registre national des entreprises (RNE).</t>
        </r>
      </text>
    </comment>
    <comment ref="C11" authorId="0">
      <text>
        <r>
          <rPr>
            <sz val="10"/>
            <rFont val="Arial"/>
            <family val="2"/>
          </rPr>
          <t xml:space="preserve">Obligatoire sur la facture, facultatif sur le devis.</t>
        </r>
      </text>
    </comment>
    <comment ref="C12" authorId="0">
      <text>
        <r>
          <rPr>
            <sz val="10"/>
            <rFont val="Arial"/>
            <family val="2"/>
          </rPr>
          <t xml:space="preserve">Assureur, coordonnées, couverture géographique. Travaux soumis à la décennale : joins l'attestation au devis.</t>
        </r>
      </text>
    </comment>
    <comment ref="C17" authorId="0">
      <text>
        <r>
          <rPr>
            <sz val="10"/>
            <rFont val="Arial"/>
            <family val="2"/>
          </rPr>
          <t xml:space="preserve">Si elle diffère de celle du client. Elle conditionne le taux de TVA.</t>
        </r>
      </text>
    </comment>
    <comment ref="C26" authorId="0">
      <text>
        <r>
          <rPr>
            <sz val="10"/>
            <rFont val="Arial"/>
            <family val="2"/>
          </rPr>
          <t xml:space="preserve">Le client doit savoir AVANT si le devis lui est facturé, et l'information figure sur le document.</t>
        </r>
      </text>
    </comment>
    <comment ref="C27" authorId="0">
      <text>
        <r>
          <rPr>
            <sz val="10"/>
            <rFont val="Arial"/>
            <family val="2"/>
          </rPr>
          <t xml:space="preserve">Franchise en base (micro-entreprise sous les seuils) : choisis « Franchise en base (293 B) », la TVA passe à zéro et la mention obligatoire s'affiche sous le total.</t>
        </r>
      </text>
    </comment>
  </commentList>
</comments>
</file>

<file path=xl/comments3.xml><?xml version="1.0" encoding="utf-8"?>
<comments xmlns="http://schemas.openxmlformats.org/spreadsheetml/2006/main" xmlns:xdr="http://schemas.openxmlformats.org/drawingml/2006/spreadsheetDrawing">
  <authors>
    <author>Izi-Devis</author>
  </authors>
  <commentList>
    <comment ref="C21" authorId="0">
      <text>
        <r>
          <rPr>
            <sz val="10"/>
            <rFont val="Arial"/>
            <family val="2"/>
          </rPr>
          <t xml:space="preserve">Numéro unique, qui suit la facture précédente sans trou (F-2026-0041, puis F-2026-0042).</t>
        </r>
      </text>
    </comment>
    <comment ref="C23" authorId="0">
      <text>
        <r>
          <rPr>
            <sz val="10"/>
            <rFont val="Arial"/>
            <family val="2"/>
          </rPr>
          <t xml:space="preserve">Date de la prestation : obligatoire, distincte de la date d'émission.</t>
        </r>
      </text>
    </comment>
  </commentList>
</comments>
</file>

<file path=xl/comments4.xml><?xml version="1.0" encoding="utf-8"?>
<comments xmlns="http://schemas.openxmlformats.org/spreadsheetml/2006/main" xmlns:xdr="http://schemas.openxmlformats.org/drawingml/2006/spreadsheetDrawing">
  <authors>
    <author>Izi-Devis</author>
  </authors>
  <commentList>
    <comment ref="F8" authorId="0">
      <text>
        <r>
          <rPr>
            <sz val="10"/>
            <rFont val="Arial"/>
            <family val="2"/>
          </rPr>
          <t xml:space="preserve">Reprends la date « Valable jusqu'au » du devis. Par défaut : date d'envoi + 30 jours.</t>
        </r>
      </text>
    </comment>
  </commentList>
</comments>
</file>

<file path=xl/comments6.xml><?xml version="1.0" encoding="utf-8"?>
<comments xmlns="http://schemas.openxmlformats.org/spreadsheetml/2006/main" xmlns:xdr="http://schemas.openxmlformats.org/drawingml/2006/spreadsheetDrawing">
  <authors>
    <author>Izi-Devis</author>
  </authors>
  <commentList>
    <comment ref="C6" authorId="0">
      <text>
        <r>
          <rPr>
            <sz val="10"/>
            <rFont val="Arial"/>
            <family val="2"/>
          </rPr>
          <t xml:space="preserve">Entrepreneur individuel : la mention « EI » juste avant ou après ton nom est obligatoire.</t>
        </r>
      </text>
    </comment>
    <comment ref="C10" authorId="0">
      <text>
        <r>
          <rPr>
            <sz val="10"/>
            <rFont val="Arial"/>
            <family val="2"/>
          </rPr>
          <t xml:space="preserve">Société commerciale : « RCS » suivi de la ville du greffe (obligatoire sur la facture, art. R123-237 du code de commerce). Entreprise artisanale : immatriculation au registre national des entreprises (RNE).</t>
        </r>
      </text>
    </comment>
    <comment ref="C11" authorId="0">
      <text>
        <r>
          <rPr>
            <sz val="10"/>
            <rFont val="Arial"/>
            <family val="2"/>
          </rPr>
          <t xml:space="preserve">Obligatoire sur la facture, facultatif sur le devis.</t>
        </r>
      </text>
    </comment>
    <comment ref="C12" authorId="0">
      <text>
        <r>
          <rPr>
            <sz val="10"/>
            <rFont val="Arial"/>
            <family val="2"/>
          </rPr>
          <t xml:space="preserve">Assureur, coordonnées, couverture géographique. Travaux soumis à la décennale : joins l'attestation au devis.</t>
        </r>
      </text>
    </comment>
    <comment ref="C17" authorId="0">
      <text>
        <r>
          <rPr>
            <sz val="10"/>
            <rFont val="Arial"/>
            <family val="2"/>
          </rPr>
          <t xml:space="preserve">Si elle diffère de celle du client. Elle conditionne le taux de TVA.</t>
        </r>
      </text>
    </comment>
    <comment ref="C26" authorId="0">
      <text>
        <r>
          <rPr>
            <sz val="10"/>
            <rFont val="Arial"/>
            <family val="2"/>
          </rPr>
          <t xml:space="preserve">Le client doit savoir AVANT si le devis lui est facturé, et l'information figure sur le document.</t>
        </r>
      </text>
    </comment>
    <comment ref="C27" authorId="0">
      <text>
        <r>
          <rPr>
            <sz val="10"/>
            <rFont val="Arial"/>
            <family val="2"/>
          </rPr>
          <t xml:space="preserve">Franchise en base (micro-entreprise sous les seuils) : choisis « Franchise en base (293 B) », la TVA passe à zéro et la mention obligatoire s'affiche sous le total.</t>
        </r>
      </text>
    </comment>
  </commentList>
</comments>
</file>

<file path=xl/sharedStrings.xml><?xml version="1.0" encoding="utf-8"?>
<sst xmlns="http://schemas.openxmlformats.org/spreadsheetml/2006/main" count="241" uniqueCount="145">
  <si>
    <t xml:space="preserve">Modèle de devis artisan - mode d'emploi</t>
  </si>
  <si>
    <t xml:space="preserve">Modèle gratuit Izi-Devis, version du 2026-10-23. Libre d'usage, fourni sans garantie.</t>
  </si>
  <si>
    <t xml:space="preserve">Ce que contient le classeur</t>
  </si>
  <si>
    <t xml:space="preserve">Onglet « Devis » : un devis vierge avec les blocs de mentions obligatoires, 20 lignes, un taux de TVA par ligne, les totaux par taux, l'acompte et des contrôles avant envoi.</t>
  </si>
  <si>
    <t xml:space="preserve">Onglet « Facture » : la facture du devis, remplie toute seule depuis l'onglet « Devis » (entreprise, client, lignes, totaux, acompte déduit). Il reste le numéro, les dates et le délai.</t>
  </si>
  <si>
    <t xml:space="preserve">Onglet « Suivi des devis » : une ligne par devis envoyé, son statut et la relance du jour (J+3, J+10, puis 7 jours avant la fin de validité), avec ton taux de signature.</t>
  </si>
  <si>
    <t xml:space="preserve">Onglet « Mes prix » : ta bibliothèque de prestations (désignation, unité, prix HT, TVA). Dans le devis, choisis une désignation dans la liste : le reste de la ligne se remplit seul.</t>
  </si>
  <si>
    <t xml:space="preserve">Onglet « Exemple » : le même devis rempli (chaudière à 20 % et salle d'eau à 10 %), entièrement fictif.</t>
  </si>
  <si>
    <t xml:space="preserve">Légende des cellules</t>
  </si>
  <si>
    <t xml:space="preserve">Fond jaune : à remplir. Fond vert pâle : rempli depuis « Mes prix », tu peux taper par-dessus. Fond blanc : calculé, ne pas écraser.</t>
  </si>
  <si>
    <t xml:space="preserve">Pas à pas</t>
  </si>
  <si>
    <t xml:space="preserve">1. Remplis une fois le bloc « Ton entreprise », puis enregistre le fichier comme modèle : tu ne le ressaisiras plus.</t>
  </si>
  <si>
    <t xml:space="preserve">2. Pour chaque devis, fais une copie du fichier, donne-lui un numéro qui suit le précédent, et remplis le client, le chantier, les dates.</t>
  </si>
  <si>
    <t xml:space="preserve">3. Pour chaque ligne, choisis la prestation dans la liste (elle vient de « Mes prix ») et saisis la quantité. Prestation absente : tape la désignation, l'unité, le prix HT et le taux de TVA (5,5 %, 10 % ou 20 %). Sépare la fourniture et la main-d'œuvre.</t>
  </si>
  <si>
    <t xml:space="preserve">4. Micro-entreprise en franchise en base : choisis ce régime dans « Régime de TVA ». La TVA passe à zéro et la mention « TVA non applicable, article 293 B du CGI » s'affiche.</t>
  </si>
  <si>
    <t xml:space="preserve">5. Vérifie le bloc « Contrôles avant envoi », sous le devis (hors de la zone imprimée) : les trois voyants doivent afficher OK.</t>
  </si>
  <si>
    <t xml:space="preserve">6. Complète les mentions (déchets, médiateur), garde la certification de TVA qui correspond à tes taux réduits et supprime les autres, puis exporte en PDF.</t>
  </si>
  <si>
    <t xml:space="preserve">Bon à savoir</t>
  </si>
  <si>
    <t xml:space="preserve">Ajouter une ligne : insère-la au-dessus de la dernière ligne du tableau (clic droit, Insérer), puis recopie les formules de la ligne du dessus (unité, prix, TVA, Total HT). Les totaux et la facture l'intègrent tout seuls, jusqu'à 5 lignes en plus.</t>
  </si>
  <si>
    <t xml:space="preserve">La TVA est calculée par taux, sur le total de chaque taux, arrondie au centime.</t>
  </si>
  <si>
    <t xml:space="preserve">Le devis ne remplace pas la facture : une fois les travaux faits, ouvre l'onglet « Facture » du même fichier, donne un numéro de facture (qui suit la précédente, sans trou), la date d'émission et la date de fin des travaux, puis exporte en PDF.</t>
  </si>
  <si>
    <t xml:space="preserve">Facture électronique : les factures entre entreprises devront passer par une plateforme agréée (émission à partir du 1er septembre 2027 pour les micro-entreprises et PME). Un PDF tiré d'Excel ne suffira plus pour ces factures-là.</t>
  </si>
  <si>
    <t xml:space="preserve">Pour aller plus loin</t>
  </si>
  <si>
    <t xml:space="preserve">Mode d'emploi détaillé et exemple commenté : https://izi-devis.net/blog/modele-devis-excel-word</t>
  </si>
  <si>
    <t xml:space="preserve">Toutes les mentions obligatoires d'un devis : https://izi-devis.net/blog/devis-artisan-mentions-obligatoires</t>
  </si>
  <si>
    <t xml:space="preserve">DEVIS</t>
  </si>
  <si>
    <t xml:space="preserve">Jaune : à remplir. Vert pâle : rempli depuis « Mes prix », remplaçable. Blanc : calculé, ne pas écraser.</t>
  </si>
  <si>
    <t xml:space="preserve">Ton entreprise</t>
  </si>
  <si>
    <t xml:space="preserve">Nom ou raison sociale</t>
  </si>
  <si>
    <t xml:space="preserve">Forme juridique, capital, « EI »</t>
  </si>
  <si>
    <t xml:space="preserve">Adresse</t>
  </si>
  <si>
    <t xml:space="preserve">Téléphone et e-mail</t>
  </si>
  <si>
    <t xml:space="preserve">SIREN ou SIRET</t>
  </si>
  <si>
    <t xml:space="preserve">Immatriculation (RCS + ville, ou RNE)</t>
  </si>
  <si>
    <t xml:space="preserve">N° de TVA intracommunautaire</t>
  </si>
  <si>
    <t xml:space="preserve">Assurance professionnelle</t>
  </si>
  <si>
    <t xml:space="preserve">Client et chantier</t>
  </si>
  <si>
    <t xml:space="preserve">Nom du client</t>
  </si>
  <si>
    <t xml:space="preserve">Adresse du client</t>
  </si>
  <si>
    <t xml:space="preserve">Adresse du chantier</t>
  </si>
  <si>
    <t xml:space="preserve">Devis</t>
  </si>
  <si>
    <t xml:space="preserve">Numéro du devis</t>
  </si>
  <si>
    <t xml:space="preserve">Date du devis</t>
  </si>
  <si>
    <t xml:space="preserve">Durée de validité (jours)</t>
  </si>
  <si>
    <t xml:space="preserve">Valable jusqu'au</t>
  </si>
  <si>
    <t xml:space="preserve">Début des travaux</t>
  </si>
  <si>
    <t xml:space="preserve">Durée estimée des travaux</t>
  </si>
  <si>
    <t xml:space="preserve">Devis gratuit ou payant</t>
  </si>
  <si>
    <t xml:space="preserve">Devis gratuit</t>
  </si>
  <si>
    <t xml:space="preserve">Régime de TVA</t>
  </si>
  <si>
    <t xml:space="preserve">TVA applicable</t>
  </si>
  <si>
    <t xml:space="preserve">N°</t>
  </si>
  <si>
    <t xml:space="preserve">Désignation</t>
  </si>
  <si>
    <t xml:space="preserve">Unité</t>
  </si>
  <si>
    <t xml:space="preserve">Quantité</t>
  </si>
  <si>
    <t xml:space="preserve">PU HT</t>
  </si>
  <si>
    <t xml:space="preserve">TVA</t>
  </si>
  <si>
    <t xml:space="preserve">Total HT</t>
  </si>
  <si>
    <t xml:space="preserve">TVA à 5,5 %</t>
  </si>
  <si>
    <t xml:space="preserve">TVA à 10 %</t>
  </si>
  <si>
    <t xml:space="preserve">TVA à 20 %</t>
  </si>
  <si>
    <t xml:space="preserve">Total TVA</t>
  </si>
  <si>
    <t xml:space="preserve">Total TTC</t>
  </si>
  <si>
    <t xml:space="preserve">Acompte à la commande (%)</t>
  </si>
  <si>
    <t xml:space="preserve">Reste à payer</t>
  </si>
  <si>
    <t xml:space="preserve">Conditions et mentions</t>
  </si>
  <si>
    <t xml:space="preserve">Acompte de 30 % à la commande, solde à la réception des travaux, paiement à 30 jours date de facture. Passé ce délai, pénalités au taux de trois fois le taux d'intérêt légal et, entre professionnels, indemnité forfaitaire de recouvrement de 40 €.</t>
  </si>
  <si>
    <t xml:space="preserve">Gestion des déchets : quantité estimée [volume ou poids], tri et enlèvement par nos soins, dépôt à [nom et adresse de la déchetterie ou du point de collecte], coût estimé [montant] € HT (inclus dans les prix ci-dessus ou ligne dédiée).</t>
  </si>
  <si>
    <t xml:space="preserve">Médiation : en cas de litige, le client particulier peut recourir gratuitement au médiateur de la consommation [nom, adresse, site internet].</t>
  </si>
  <si>
    <t xml:space="preserve">Certification du client (TVA à 10 %) : je soussigné(e) [nom et prénom du client] certifie que les travaux faisant l'objet du présent devis et soumis au taux réduit de TVA se rapportent à des locaux d'habitation achevés depuis plus de deux ans, situés [adresse du chantier], et qu'ils ne concourent pas à la production d'un immeuble neuf ni n'augmentent la surface de plancher des locaux existants de plus de 10 %. Fait à [ville], le [date]. Signature :</t>
  </si>
  <si>
    <t xml:space="preserve">Certification du client (TVA à 5,5 %) : je soussigné(e) [nom et prénom du client], en qualité de preneur de la prestation, certifie que les travaux faisant l'objet du présent devis et soumis au taux de 5,5 % se rapportent à des locaux à usage d'habitation achevés depuis plus de deux ans, situés [adresse du chantier], qu'ils n'ont pas pour effet, sur une période de deux ans au plus, de concourir à la production d'un immeuble neuf ni d'augmenter la surface de plancher des locaux existants de plus de 10 %, et qu'ils ont la nature de travaux de rénovation énergétique. Fait à [ville], le [date]. Signature :</t>
  </si>
  <si>
    <t xml:space="preserve">Date, cachet et signature de l'entreprise</t>
  </si>
  <si>
    <t xml:space="preserve">Bon pour accord. Devis reçu avant l'exécution des travaux. Date, nom et signature du client :</t>
  </si>
  <si>
    <t xml:space="preserve">Modèle gratuit Izi-Devis, mode d'emploi et exemple : https://izi-devis.net/blog/modele-devis-excel-word</t>
  </si>
  <si>
    <t xml:space="preserve">Contrôles avant envoi (hors de la zone imprimée)</t>
  </si>
  <si>
    <t xml:space="preserve">Lignes décrites mais non chiffrées</t>
  </si>
  <si>
    <t xml:space="preserve">Lignes chiffrées sans taux de TVA (régime TVA applicable)</t>
  </si>
  <si>
    <t xml:space="preserve">Écart entre les lignes et le total HT ventilé par taux</t>
  </si>
  <si>
    <t xml:space="preserve">FACTURE</t>
  </si>
  <si>
    <t xml:space="preserve">Tout vient de l'onglet « Devis » : remplis le devis d'abord. Jaune : à remplir. Vert pâle : repris du devis, remplaçable (travaux en plus ou en moins).</t>
  </si>
  <si>
    <t xml:space="preserve">SIREN du client (s'il est professionnel)</t>
  </si>
  <si>
    <t xml:space="preserve">Facture</t>
  </si>
  <si>
    <t xml:space="preserve">Numéro de facture</t>
  </si>
  <si>
    <t xml:space="preserve">Date d'émission</t>
  </si>
  <si>
    <t xml:space="preserve">Date de fin des travaux</t>
  </si>
  <si>
    <t xml:space="preserve">Délai de paiement (jours)</t>
  </si>
  <si>
    <t xml:space="preserve">Date d'échéance</t>
  </si>
  <si>
    <t xml:space="preserve">Devis de référence</t>
  </si>
  <si>
    <t xml:space="preserve">Acompte déjà versé</t>
  </si>
  <si>
    <t xml:space="preserve">Net à payer</t>
  </si>
  <si>
    <t xml:space="preserve">Conditions de paiement</t>
  </si>
  <si>
    <t xml:space="preserve">Règlement par virement ou chèque au plus tard à la date d'échéance ci-dessus. Pénalités de retard : trois fois le taux d'intérêt légal. Entre professionnels, indemnité forfaitaire pour frais de recouvrement : 40 €. Escompte pour paiement anticipé : néant.</t>
  </si>
  <si>
    <t xml:space="preserve">Taux réduit de TVA : le client a certifié sur le devis signé que les travaux se rapportent à des locaux d'habitation achevés depuis plus de deux ans et remplissent les conditions du taux réduit. Supprime ce paragraphe si la facture n'a aucune ligne à 5,5 % ou 10 %.</t>
  </si>
  <si>
    <t xml:space="preserve">Date d'émission (une vraie date)</t>
  </si>
  <si>
    <t xml:space="preserve">Date de fin des travaux (une vraie date)</t>
  </si>
  <si>
    <t xml:space="preserve">Toutes les lignes du devis sont reprises</t>
  </si>
  <si>
    <t xml:space="preserve">Client professionnel : à partir du 1er septembre 2027 pour les micro-entreprises et PME, la facture devra passer par une plateforme agréée ; ce PDF ne suffira plus. Client particulier : le PDF reste valable.</t>
  </si>
  <si>
    <t xml:space="preserve">SUIVI DES DEVIS</t>
  </si>
  <si>
    <t xml:space="preserve">Une ligne par devis envoyé. Mets le statut à jour : la colonne « À faire » te dit qui relancer aujourd'hui. Les deux premières lignes sont des exemples fictifs, à effacer.</t>
  </si>
  <si>
    <t xml:space="preserve">Devis envoyés</t>
  </si>
  <si>
    <t xml:space="preserve">Montant signé TTC</t>
  </si>
  <si>
    <t xml:space="preserve">Devis signés</t>
  </si>
  <si>
    <t xml:space="preserve">En attente de réponse TTC</t>
  </si>
  <si>
    <t xml:space="preserve">Taux de signature</t>
  </si>
  <si>
    <t xml:space="preserve">N° du devis</t>
  </si>
  <si>
    <t xml:space="preserve">Envoyé le</t>
  </si>
  <si>
    <t xml:space="preserve">Client</t>
  </si>
  <si>
    <t xml:space="preserve">Objet</t>
  </si>
  <si>
    <t xml:space="preserve">Montant TTC</t>
  </si>
  <si>
    <t xml:space="preserve">Fin de validité</t>
  </si>
  <si>
    <t xml:space="preserve">Statut</t>
  </si>
  <si>
    <t xml:space="preserve">À faire</t>
  </si>
  <si>
    <t xml:space="preserve">D-2026-0085</t>
  </si>
  <si>
    <t xml:space="preserve">M. Dupont</t>
  </si>
  <si>
    <t xml:space="preserve">Remplacement d'un chauffe-eau 200 L</t>
  </si>
  <si>
    <t xml:space="preserve">Signé</t>
  </si>
  <si>
    <t xml:space="preserve">D-2026-0087</t>
  </si>
  <si>
    <t xml:space="preserve">Mme Leroy</t>
  </si>
  <si>
    <t xml:space="preserve">Chaudière et salle d'eau (onglet Exemple)</t>
  </si>
  <si>
    <t xml:space="preserve">Envoyé</t>
  </si>
  <si>
    <t xml:space="preserve">MES PRIX</t>
  </si>
  <si>
    <t xml:space="preserve">Ta bibliothèque de prestations. Choisis une désignation dans la liste de l'onglet Devis : l'unité, le prix HT et la TVA se remplissent seuls. Les lignes déjà saisies sont celles de l'exemple : remplace-les par les tiennes.</t>
  </si>
  <si>
    <t xml:space="preserve">Fourniture d'une chaudière gaz à condensation 24 kW</t>
  </si>
  <si>
    <t xml:space="preserve">u</t>
  </si>
  <si>
    <t xml:space="preserve">Installation, raccordements et mise en service</t>
  </si>
  <si>
    <t xml:space="preserve">ens</t>
  </si>
  <si>
    <t xml:space="preserve">Fourniture et pose d'un lavabo avec mitigeur</t>
  </si>
  <si>
    <t xml:space="preserve">Reprise de faïence murale</t>
  </si>
  <si>
    <t xml:space="preserve">m²</t>
  </si>
  <si>
    <t xml:space="preserve">Remplacement de la colonne de douche</t>
  </si>
  <si>
    <t xml:space="preserve">Exemple fictif rempli : prix indicatifs, à ne pas reprendre tels quels.</t>
  </si>
  <si>
    <t xml:space="preserve">Durand Plomberie Chauffage (exemple fictif)</t>
  </si>
  <si>
    <t xml:space="preserve">Jean Durand EI</t>
  </si>
  <si>
    <t xml:space="preserve">12 rue des Artisans, 35000 Rennes</t>
  </si>
  <si>
    <t xml:space="preserve">06 00 00 00 00 - contact@exemple.fr</t>
  </si>
  <si>
    <t xml:space="preserve">SIRET 000 000 000 00000 (exemple)</t>
  </si>
  <si>
    <t xml:space="preserve">Immatriculée au RNE (exemple)</t>
  </si>
  <si>
    <t xml:space="preserve">FR00 000000000 (exemple)</t>
  </si>
  <si>
    <t xml:space="preserve">Décennale : Assureur Exemple, contrat n° 000000, France métropolitaine. Attestation jointe.</t>
  </si>
  <si>
    <t xml:space="preserve">8 allée des Tilleuls, 35000 Rennes</t>
  </si>
  <si>
    <t xml:space="preserve">Identique (maison achevée en 1998)</t>
  </si>
  <si>
    <t xml:space="preserve">Semaine du 16 novembre 2026</t>
  </si>
  <si>
    <t xml:space="preserve">3 jours</t>
  </si>
  <si>
    <t xml:space="preserve">Lot 1 - Chaudière</t>
  </si>
  <si>
    <t xml:space="preserve">Lot 2 - Salle d'eau</t>
  </si>
</sst>
</file>

<file path=xl/styles.xml><?xml version="1.0" encoding="utf-8"?>
<styleSheet xmlns="http://schemas.openxmlformats.org/spreadsheetml/2006/main">
  <numFmts count="7">
    <numFmt numFmtId="164" formatCode="General"/>
    <numFmt numFmtId="165" formatCode="dd/mm/yyyy"/>
    <numFmt numFmtId="166" formatCode="0"/>
    <numFmt numFmtId="167" formatCode="#,##0.00"/>
    <numFmt numFmtId="168" formatCode="#,##0.00&quot; €&quot;"/>
    <numFmt numFmtId="169" formatCode="0.0%"/>
    <numFmt numFmtId="170" formatCode="0\ %"/>
  </numFmts>
  <fonts count="19">
    <font>
      <sz val="11"/>
      <color theme="1"/>
      <name val="Calibri"/>
      <family val="2"/>
      <charset val="1"/>
    </font>
    <font>
      <sz val="10"/>
      <name val="Arial"/>
      <family val="0"/>
    </font>
    <font>
      <sz val="10"/>
      <name val="Arial"/>
      <family val="0"/>
    </font>
    <font>
      <sz val="10"/>
      <name val="Arial"/>
      <family val="0"/>
    </font>
    <font>
      <b val="true"/>
      <sz val="15"/>
      <color rgb="FF24343E"/>
      <name val="Arial"/>
      <family val="0"/>
      <charset val="1"/>
    </font>
    <font>
      <i val="true"/>
      <sz val="10"/>
      <color rgb="FF595959"/>
      <name val="Arial"/>
      <family val="0"/>
      <charset val="1"/>
    </font>
    <font>
      <sz val="10"/>
      <name val="Arial"/>
      <family val="0"/>
      <charset val="1"/>
    </font>
    <font>
      <b val="true"/>
      <sz val="11"/>
      <color rgb="FF438321"/>
      <name val="Arial"/>
      <family val="0"/>
      <charset val="1"/>
    </font>
    <font>
      <u val="single"/>
      <sz val="10"/>
      <color rgb="FF438321"/>
      <name val="Arial"/>
      <family val="0"/>
      <charset val="1"/>
    </font>
    <font>
      <b val="true"/>
      <sz val="18"/>
      <color rgb="FF24343E"/>
      <name val="Arial"/>
      <family val="0"/>
      <charset val="1"/>
    </font>
    <font>
      <b val="true"/>
      <sz val="11"/>
      <color rgb="FF24343E"/>
      <name val="Arial"/>
      <family val="0"/>
      <charset val="1"/>
    </font>
    <font>
      <b val="true"/>
      <sz val="10"/>
      <name val="Arial"/>
      <family val="0"/>
      <charset val="1"/>
    </font>
    <font>
      <sz val="10"/>
      <color rgb="FF0000FF"/>
      <name val="Arial"/>
      <family val="0"/>
      <charset val="1"/>
    </font>
    <font>
      <b val="true"/>
      <sz val="10"/>
      <color rgb="FFFFFFFF"/>
      <name val="Arial"/>
      <family val="0"/>
      <charset val="1"/>
    </font>
    <font>
      <u val="single"/>
      <sz val="9"/>
      <color rgb="FF438321"/>
      <name val="Arial"/>
      <family val="0"/>
      <charset val="1"/>
    </font>
    <font>
      <sz val="10"/>
      <name val="Arial"/>
      <family val="2"/>
    </font>
    <font>
      <b val="true"/>
      <sz val="16"/>
      <color rgb="FF24343E"/>
      <name val="Arial"/>
      <family val="0"/>
      <charset val="1"/>
    </font>
    <font>
      <b val="true"/>
      <sz val="10"/>
      <color rgb="FF438321"/>
      <name val="Arial"/>
      <family val="0"/>
      <charset val="1"/>
    </font>
    <font>
      <b val="true"/>
      <sz val="10"/>
      <color rgb="FF0000FF"/>
      <name val="Arial"/>
      <family val="0"/>
      <charset val="1"/>
    </font>
  </fonts>
  <fills count="7">
    <fill>
      <patternFill patternType="none"/>
    </fill>
    <fill>
      <patternFill patternType="gray125"/>
    </fill>
    <fill>
      <patternFill patternType="solid">
        <fgColor rgb="FFE8F2E0"/>
        <bgColor rgb="FFE2EFDA"/>
      </patternFill>
    </fill>
    <fill>
      <patternFill patternType="solid">
        <fgColor rgb="FFFFF2CC"/>
        <bgColor rgb="FFE8F2E0"/>
      </patternFill>
    </fill>
    <fill>
      <patternFill patternType="solid">
        <fgColor rgb="FF24343E"/>
        <bgColor rgb="FF333300"/>
      </patternFill>
    </fill>
    <fill>
      <patternFill patternType="solid">
        <fgColor rgb="FFE2EFDA"/>
        <bgColor rgb="FFE8F2E0"/>
      </patternFill>
    </fill>
    <fill>
      <patternFill patternType="solid">
        <fgColor rgb="FFF2F2F2"/>
        <bgColor rgb="FFE8F2E0"/>
      </patternFill>
    </fill>
  </fills>
  <borders count="3">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 diagonalUp="false" diagonalDown="false">
      <left style="thin">
        <color rgb="FFBFBFBF"/>
      </left>
      <right style="thin">
        <color rgb="FFBFBFBF"/>
      </right>
      <top style="medium">
        <color rgb="FF24343E"/>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true" applyAlignment="false" applyProtection="false">
      <alignment horizontal="general" vertical="bottom" textRotation="0" wrapText="false" indent="0" shrinkToFit="false"/>
      <protection locked="true" hidden="false"/>
    </xf>
    <xf numFmtId="164" fontId="10" fillId="2" borderId="0" xfId="0" applyFont="true" applyBorder="true" applyAlignment="false" applyProtection="false">
      <alignment horizontal="general" vertical="bottom" textRotation="0" wrapText="false" indent="0" shrinkToFit="false"/>
      <protection locked="true" hidden="false"/>
    </xf>
    <xf numFmtId="164" fontId="11" fillId="0" borderId="0" xfId="0" applyFont="true" applyBorder="true" applyAlignment="false" applyProtection="false">
      <alignment horizontal="general" vertical="bottom" textRotation="0" wrapText="false" indent="0" shrinkToFit="false"/>
      <protection locked="true" hidden="false"/>
    </xf>
    <xf numFmtId="164" fontId="12" fillId="3" borderId="1" xfId="0" applyFont="true" applyBorder="true" applyAlignment="true" applyProtection="false">
      <alignment horizontal="left" vertical="top" textRotation="0" wrapText="true" indent="0" shrinkToFit="false"/>
      <protection locked="true" hidden="false"/>
    </xf>
    <xf numFmtId="165" fontId="12" fillId="3" borderId="1" xfId="0" applyFont="true" applyBorder="true" applyAlignment="true" applyProtection="false">
      <alignment horizontal="left" vertical="top" textRotation="0" wrapText="true" indent="0" shrinkToFit="false"/>
      <protection locked="true" hidden="false"/>
    </xf>
    <xf numFmtId="166" fontId="12" fillId="3" borderId="1" xfId="0" applyFont="true" applyBorder="true" applyAlignment="true" applyProtection="false">
      <alignment horizontal="left" vertical="top" textRotation="0" wrapText="true" indent="0" shrinkToFit="false"/>
      <protection locked="true" hidden="false"/>
    </xf>
    <xf numFmtId="165" fontId="6" fillId="0" borderId="0" xfId="0" applyFont="true" applyBorder="true" applyAlignment="true" applyProtection="false">
      <alignment horizontal="left" vertical="bottom" textRotation="0" wrapText="false" indent="0" shrinkToFit="false"/>
      <protection locked="true" hidden="false"/>
    </xf>
    <xf numFmtId="164" fontId="13" fillId="4" borderId="1" xfId="0" applyFont="true" applyBorder="true" applyAlignment="true" applyProtection="false">
      <alignment horizontal="center" vertical="center" textRotation="0" wrapText="false" indent="0" shrinkToFit="false"/>
      <protection locked="true" hidden="false"/>
    </xf>
    <xf numFmtId="164" fontId="12" fillId="3" borderId="1" xfId="0" applyFont="true" applyBorder="true" applyAlignment="true" applyProtection="false">
      <alignment horizontal="center" vertical="top" textRotation="0" wrapText="false" indent="0" shrinkToFit="false"/>
      <protection locked="true" hidden="false"/>
    </xf>
    <xf numFmtId="164" fontId="12" fillId="3" borderId="1" xfId="0" applyFont="true" applyBorder="true" applyAlignment="true" applyProtection="false">
      <alignment horizontal="general" vertical="top" textRotation="0" wrapText="true" indent="0" shrinkToFit="false"/>
      <protection locked="true" hidden="false"/>
    </xf>
    <xf numFmtId="164" fontId="12" fillId="5" borderId="1" xfId="0" applyFont="true" applyBorder="true" applyAlignment="true" applyProtection="false">
      <alignment horizontal="center" vertical="top" textRotation="0" wrapText="false" indent="0" shrinkToFit="false"/>
      <protection locked="true" hidden="false"/>
    </xf>
    <xf numFmtId="167" fontId="12" fillId="3" borderId="1" xfId="0" applyFont="true" applyBorder="true" applyAlignment="false" applyProtection="false">
      <alignment horizontal="general" vertical="bottom" textRotation="0" wrapText="false" indent="0" shrinkToFit="false"/>
      <protection locked="true" hidden="false"/>
    </xf>
    <xf numFmtId="168" fontId="12" fillId="5" borderId="1" xfId="0" applyFont="true" applyBorder="true" applyAlignment="false" applyProtection="false">
      <alignment horizontal="general" vertical="bottom" textRotation="0" wrapText="false" indent="0" shrinkToFit="false"/>
      <protection locked="true" hidden="false"/>
    </xf>
    <xf numFmtId="169" fontId="12" fillId="5" borderId="1" xfId="0" applyFont="true" applyBorder="true" applyAlignment="false" applyProtection="false">
      <alignment horizontal="general" vertical="bottom" textRotation="0" wrapText="false" indent="0" shrinkToFit="false"/>
      <protection locked="true" hidden="false"/>
    </xf>
    <xf numFmtId="168" fontId="6" fillId="0" borderId="1" xfId="0" applyFont="true" applyBorder="true" applyAlignment="false" applyProtection="false">
      <alignment horizontal="general" vertical="bottom" textRotation="0" wrapText="false" indent="0" shrinkToFit="false"/>
      <protection locked="true" hidden="false"/>
    </xf>
    <xf numFmtId="164" fontId="11" fillId="0" borderId="0" xfId="0" applyFont="true" applyBorder="true" applyAlignment="true" applyProtection="false">
      <alignment horizontal="right" vertical="bottom" textRotation="0" wrapText="false" indent="0" shrinkToFit="false"/>
      <protection locked="true" hidden="false"/>
    </xf>
    <xf numFmtId="168" fontId="11" fillId="0" borderId="2"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right" vertical="bottom" textRotation="0" wrapText="false" indent="0" shrinkToFit="false"/>
      <protection locked="true" hidden="false"/>
    </xf>
    <xf numFmtId="170" fontId="12" fillId="3" borderId="1" xfId="0" applyFont="true" applyBorder="true" applyAlignment="false" applyProtection="false">
      <alignment horizontal="general" vertical="bottom" textRotation="0" wrapText="false" indent="0" shrinkToFit="false"/>
      <protection locked="true" hidden="false"/>
    </xf>
    <xf numFmtId="164" fontId="5" fillId="0" borderId="1" xfId="0" applyFont="true" applyBorder="true" applyAlignment="true" applyProtection="false">
      <alignment horizontal="left" vertical="top" textRotation="0" wrapText="tru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center" vertical="bottom" textRotation="0" wrapText="false" indent="0" shrinkToFit="false"/>
      <protection locked="true" hidden="false"/>
    </xf>
    <xf numFmtId="164" fontId="11" fillId="0" borderId="0" xfId="0" applyFont="true" applyBorder="false" applyAlignment="true" applyProtection="false">
      <alignment horizontal="center" vertical="bottom" textRotation="0" wrapText="fals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12" fillId="5" borderId="1" xfId="0" applyFont="true" applyBorder="true" applyAlignment="true" applyProtection="false">
      <alignment horizontal="left" vertical="top" textRotation="0" wrapText="true" indent="0" shrinkToFit="false"/>
      <protection locked="true" hidden="false"/>
    </xf>
    <xf numFmtId="165" fontId="12" fillId="5" borderId="1" xfId="0" applyFont="true" applyBorder="true" applyAlignment="true" applyProtection="false">
      <alignment horizontal="left" vertical="top" textRotation="0" wrapText="true" indent="0" shrinkToFit="false"/>
      <protection locked="true" hidden="false"/>
    </xf>
    <xf numFmtId="164" fontId="12" fillId="5" borderId="1" xfId="0" applyFont="true" applyBorder="true" applyAlignment="true" applyProtection="false">
      <alignment horizontal="general" vertical="top" textRotation="0" wrapText="true" indent="0" shrinkToFit="false"/>
      <protection locked="true" hidden="false"/>
    </xf>
    <xf numFmtId="167" fontId="12" fillId="5" borderId="1" xfId="0" applyFont="true" applyBorder="true" applyAlignment="false" applyProtection="false">
      <alignment horizontal="general" vertical="bottom" textRotation="0" wrapText="false" indent="0" shrinkToFit="false"/>
      <protection locked="true" hidden="false"/>
    </xf>
    <xf numFmtId="164" fontId="16" fillId="0" borderId="0" xfId="0" applyFont="true" applyBorder="tru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6" fontId="17" fillId="0" borderId="0" xfId="0" applyFont="true" applyBorder="false" applyAlignment="false" applyProtection="false">
      <alignment horizontal="general" vertical="bottom" textRotation="0" wrapText="false" indent="0" shrinkToFit="false"/>
      <protection locked="true" hidden="false"/>
    </xf>
    <xf numFmtId="168" fontId="17" fillId="0" borderId="0" xfId="0" applyFont="true" applyBorder="false" applyAlignment="false" applyProtection="false">
      <alignment horizontal="general" vertical="bottom" textRotation="0" wrapText="false" indent="0" shrinkToFit="false"/>
      <protection locked="true" hidden="false"/>
    </xf>
    <xf numFmtId="170" fontId="17" fillId="0" borderId="0" xfId="0" applyFont="true" applyBorder="false" applyAlignment="false" applyProtection="false">
      <alignment horizontal="general" vertical="bottom" textRotation="0" wrapText="false" indent="0" shrinkToFit="false"/>
      <protection locked="true" hidden="false"/>
    </xf>
    <xf numFmtId="164" fontId="13" fillId="4" borderId="1" xfId="0" applyFont="true" applyBorder="true" applyAlignment="true" applyProtection="false">
      <alignment horizontal="center" vertical="center" textRotation="0" wrapText="true" indent="0" shrinkToFit="false"/>
      <protection locked="true" hidden="false"/>
    </xf>
    <xf numFmtId="164" fontId="12" fillId="3" borderId="1" xfId="0" applyFont="true" applyBorder="true" applyAlignment="false" applyProtection="false">
      <alignment horizontal="general" vertical="bottom" textRotation="0" wrapText="false" indent="0" shrinkToFit="false"/>
      <protection locked="true" hidden="false"/>
    </xf>
    <xf numFmtId="165" fontId="12" fillId="3" borderId="1" xfId="0" applyFont="true" applyBorder="true" applyAlignment="false" applyProtection="false">
      <alignment horizontal="general" vertical="bottom" textRotation="0" wrapText="false" indent="0" shrinkToFit="false"/>
      <protection locked="true" hidden="false"/>
    </xf>
    <xf numFmtId="168" fontId="12" fillId="3" borderId="1" xfId="0" applyFont="true" applyBorder="true" applyAlignment="false" applyProtection="false">
      <alignment horizontal="general" vertical="bottom" textRotation="0" wrapText="false" indent="0" shrinkToFit="false"/>
      <protection locked="true" hidden="false"/>
    </xf>
    <xf numFmtId="165" fontId="12" fillId="5" borderId="1" xfId="0" applyFont="tru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9" fontId="12" fillId="3" borderId="1" xfId="0" applyFont="true" applyBorder="true" applyAlignment="false" applyProtection="false">
      <alignment horizontal="general" vertical="bottom" textRotation="0" wrapText="false" indent="0" shrinkToFit="false"/>
      <protection locked="true" hidden="false"/>
    </xf>
    <xf numFmtId="164" fontId="18" fillId="6"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name val="Arial"/>
        <charset val="1"/>
        <family val="0"/>
        <b val="1"/>
        <color rgb="FF438321"/>
      </font>
    </dxf>
    <dxf>
      <font>
        <name val="Arial"/>
        <charset val="1"/>
        <family val="0"/>
        <b val="1"/>
        <color rgb="FFC00000"/>
      </font>
    </dxf>
  </dxfs>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E8F2E0"/>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F2F2F2"/>
      <rgbColor rgb="FFE2EFDA"/>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003366"/>
      <rgbColor rgb="FF438321"/>
      <rgbColor rgb="FF003300"/>
      <rgbColor rgb="FF333300"/>
      <rgbColor rgb="FF993300"/>
      <rgbColor rgb="FF993366"/>
      <rgbColor rgb="FF333399"/>
      <rgbColor rgb="FF24343E"/>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pitchFamily="0" charset="1"/>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izi-devis.net/blog/modele-devis-excel-word" TargetMode="External"/><Relationship Id="rId2" Type="http://schemas.openxmlformats.org/officeDocument/2006/relationships/hyperlink" Target="https://izi-devis.net/blog/devis-artisan-mentions-obligatoires" TargetMode="External"/>
</Relationships>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hyperlink" Target="https://izi-devis.net/blog/modele-devis-excel-word" TargetMode="External"/><Relationship Id="rId3" Type="http://schemas.openxmlformats.org/officeDocument/2006/relationships/vmlDrawing" Target="../drawings/vmlDrawing1.vml"/>
</Relationships>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hyperlink" Target="https://izi-devis.net/blog/modele-devis-excel-word" TargetMode="External"/><Relationship Id="rId3" Type="http://schemas.openxmlformats.org/officeDocument/2006/relationships/vmlDrawing" Target="../drawings/vmlDrawing2.vml"/>
</Relationships>
</file>

<file path=xl/worksheets/_rels/sheet4.xml.rels><?xml version="1.0" encoding="UTF-8"?>
<Relationships xmlns="http://schemas.openxmlformats.org/package/2006/relationships"><Relationship Id="rId1" Type="http://schemas.openxmlformats.org/officeDocument/2006/relationships/comments" Target="../comments4.xml"/><Relationship Id="rId2" Type="http://schemas.openxmlformats.org/officeDocument/2006/relationships/vmlDrawing" Target="../drawings/vmlDrawing3.vml"/>
</Relationships>
</file>

<file path=xl/worksheets/_rels/sheet6.xml.rels><?xml version="1.0" encoding="UTF-8"?>
<Relationships xmlns="http://schemas.openxmlformats.org/package/2006/relationships"><Relationship Id="rId1" Type="http://schemas.openxmlformats.org/officeDocument/2006/relationships/comments" Target="../comments6.xml"/><Relationship Id="rId2" Type="http://schemas.openxmlformats.org/officeDocument/2006/relationships/hyperlink" Target="https://izi-devis.net/blog/modele-devis-excel-word" TargetMode="External"/><Relationship Id="rId3" Type="http://schemas.openxmlformats.org/officeDocument/2006/relationships/vmlDrawing" Target="../drawings/vmlDrawing4.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4343E"/>
    <pageSetUpPr fitToPage="true"/>
  </sheetPr>
  <dimension ref="A1:A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92"/>
  </cols>
  <sheetData>
    <row r="1" customFormat="false" ht="24" hidden="false" customHeight="true" outlineLevel="0" collapsed="false">
      <c r="A1" s="1" t="s">
        <v>0</v>
      </c>
    </row>
    <row r="2" customFormat="false" ht="15" hidden="false" customHeight="false" outlineLevel="0" collapsed="false">
      <c r="A2" s="2" t="s">
        <v>1</v>
      </c>
    </row>
    <row r="3" customFormat="false" ht="13.5" hidden="false" customHeight="true" outlineLevel="0" collapsed="false">
      <c r="A3" s="3"/>
    </row>
    <row r="4" customFormat="false" ht="18" hidden="false" customHeight="true" outlineLevel="0" collapsed="false">
      <c r="A4" s="4" t="s">
        <v>2</v>
      </c>
    </row>
    <row r="5" customFormat="false" ht="27.75" hidden="false" customHeight="true" outlineLevel="0" collapsed="false">
      <c r="A5" s="3" t="s">
        <v>3</v>
      </c>
    </row>
    <row r="6" customFormat="false" ht="27.75" hidden="false" customHeight="true" outlineLevel="0" collapsed="false">
      <c r="A6" s="3" t="s">
        <v>4</v>
      </c>
    </row>
    <row r="7" customFormat="false" ht="27.75" hidden="false" customHeight="true" outlineLevel="0" collapsed="false">
      <c r="A7" s="3" t="s">
        <v>5</v>
      </c>
    </row>
    <row r="8" customFormat="false" ht="27.75" hidden="false" customHeight="true" outlineLevel="0" collapsed="false">
      <c r="A8" s="3" t="s">
        <v>6</v>
      </c>
    </row>
    <row r="9" customFormat="false" ht="27.75" hidden="false" customHeight="true" outlineLevel="0" collapsed="false">
      <c r="A9" s="3" t="s">
        <v>7</v>
      </c>
    </row>
    <row r="10" customFormat="false" ht="13.5" hidden="false" customHeight="true" outlineLevel="0" collapsed="false">
      <c r="A10" s="3"/>
    </row>
    <row r="11" customFormat="false" ht="18" hidden="false" customHeight="true" outlineLevel="0" collapsed="false">
      <c r="A11" s="4" t="s">
        <v>8</v>
      </c>
    </row>
    <row r="12" customFormat="false" ht="27.75" hidden="false" customHeight="true" outlineLevel="0" collapsed="false">
      <c r="A12" s="3" t="s">
        <v>9</v>
      </c>
    </row>
    <row r="13" customFormat="false" ht="13.5" hidden="false" customHeight="true" outlineLevel="0" collapsed="false">
      <c r="A13" s="3"/>
    </row>
    <row r="14" customFormat="false" ht="18" hidden="false" customHeight="true" outlineLevel="0" collapsed="false">
      <c r="A14" s="4" t="s">
        <v>10</v>
      </c>
    </row>
    <row r="15" customFormat="false" ht="27.75" hidden="false" customHeight="true" outlineLevel="0" collapsed="false">
      <c r="A15" s="3" t="s">
        <v>11</v>
      </c>
    </row>
    <row r="16" customFormat="false" ht="27.75" hidden="false" customHeight="true" outlineLevel="0" collapsed="false">
      <c r="A16" s="3" t="s">
        <v>12</v>
      </c>
    </row>
    <row r="17" customFormat="false" ht="42" hidden="false" customHeight="true" outlineLevel="0" collapsed="false">
      <c r="A17" s="3" t="s">
        <v>13</v>
      </c>
    </row>
    <row r="18" customFormat="false" ht="27.75" hidden="false" customHeight="true" outlineLevel="0" collapsed="false">
      <c r="A18" s="3" t="s">
        <v>14</v>
      </c>
    </row>
    <row r="19" customFormat="false" ht="27.75" hidden="false" customHeight="true" outlineLevel="0" collapsed="false">
      <c r="A19" s="3" t="s">
        <v>15</v>
      </c>
    </row>
    <row r="20" customFormat="false" ht="27.75" hidden="false" customHeight="true" outlineLevel="0" collapsed="false">
      <c r="A20" s="3" t="s">
        <v>16</v>
      </c>
    </row>
    <row r="21" customFormat="false" ht="13.5" hidden="false" customHeight="true" outlineLevel="0" collapsed="false">
      <c r="A21" s="3"/>
    </row>
    <row r="22" customFormat="false" ht="18" hidden="false" customHeight="true" outlineLevel="0" collapsed="false">
      <c r="A22" s="4" t="s">
        <v>17</v>
      </c>
    </row>
    <row r="23" customFormat="false" ht="42" hidden="false" customHeight="true" outlineLevel="0" collapsed="false">
      <c r="A23" s="3" t="s">
        <v>18</v>
      </c>
    </row>
    <row r="24" customFormat="false" ht="13.5" hidden="false" customHeight="true" outlineLevel="0" collapsed="false">
      <c r="A24" s="3" t="s">
        <v>19</v>
      </c>
    </row>
    <row r="25" customFormat="false" ht="42" hidden="false" customHeight="true" outlineLevel="0" collapsed="false">
      <c r="A25" s="3" t="s">
        <v>20</v>
      </c>
    </row>
    <row r="26" customFormat="false" ht="42" hidden="false" customHeight="true" outlineLevel="0" collapsed="false">
      <c r="A26" s="3" t="s">
        <v>21</v>
      </c>
    </row>
    <row r="27" customFormat="false" ht="13.5" hidden="false" customHeight="true" outlineLevel="0" collapsed="false">
      <c r="A27" s="3"/>
    </row>
    <row r="28" customFormat="false" ht="18" hidden="false" customHeight="true" outlineLevel="0" collapsed="false">
      <c r="A28" s="4" t="s">
        <v>22</v>
      </c>
    </row>
    <row r="29" customFormat="false" ht="15" hidden="false" customHeight="false" outlineLevel="0" collapsed="false">
      <c r="A29" s="5" t="s">
        <v>23</v>
      </c>
    </row>
    <row r="30" customFormat="false" ht="15" hidden="false" customHeight="false" outlineLevel="0" collapsed="false">
      <c r="A30" s="5" t="s">
        <v>24</v>
      </c>
    </row>
  </sheetData>
  <hyperlinks>
    <hyperlink ref="A29" r:id="rId1" display="Mode d'emploi détaillé et exemple commenté : https://izi-devis.net/blog/modele-devis-excel-word"/>
    <hyperlink ref="A30" r:id="rId2" display="Toutes les mentions obligatoires d'un devis : https://izi-devis.net/blog/devis-artisan-mentions-obligatoires"/>
  </hyperlink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4343E"/>
    <pageSetUpPr fitToPage="true"/>
  </sheetPr>
  <dimension ref="A1:G8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6"/>
    <col collapsed="false" customWidth="true" hidden="false" outlineLevel="0" max="2" min="2" style="0" width="50"/>
    <col collapsed="false" customWidth="true" hidden="false" outlineLevel="0" max="3" min="3" style="0" width="8"/>
    <col collapsed="false" customWidth="true" hidden="false" outlineLevel="0" max="4" min="4" style="0" width="11"/>
    <col collapsed="false" customWidth="true" hidden="false" outlineLevel="0" max="5" min="5" style="0" width="13"/>
    <col collapsed="false" customWidth="true" hidden="false" outlineLevel="0" max="6" min="6" style="0" width="9"/>
    <col collapsed="false" customWidth="true" hidden="false" outlineLevel="0" max="7" min="7" style="0" width="15"/>
  </cols>
  <sheetData>
    <row r="1" customFormat="false" ht="22.05" hidden="false" customHeight="false" outlineLevel="0" collapsed="false">
      <c r="A1" s="6" t="s">
        <v>25</v>
      </c>
      <c r="B1" s="6"/>
      <c r="C1" s="6"/>
      <c r="D1" s="6"/>
      <c r="E1" s="6"/>
      <c r="F1" s="6"/>
      <c r="G1" s="6"/>
    </row>
    <row r="2" customFormat="false" ht="15" hidden="false" customHeight="false" outlineLevel="0" collapsed="false">
      <c r="A2" s="7" t="s">
        <v>26</v>
      </c>
      <c r="B2" s="7"/>
      <c r="C2" s="7"/>
      <c r="D2" s="7"/>
      <c r="E2" s="7"/>
      <c r="F2" s="7"/>
      <c r="G2" s="7"/>
    </row>
    <row r="4" customFormat="false" ht="15" hidden="false" customHeight="false" outlineLevel="0" collapsed="false">
      <c r="A4" s="8" t="s">
        <v>27</v>
      </c>
      <c r="B4" s="8"/>
      <c r="C4" s="8"/>
      <c r="D4" s="8"/>
      <c r="E4" s="8"/>
      <c r="F4" s="8"/>
      <c r="G4" s="8"/>
    </row>
    <row r="5" customFormat="false" ht="15" hidden="false" customHeight="false" outlineLevel="0" collapsed="false">
      <c r="A5" s="9" t="s">
        <v>28</v>
      </c>
      <c r="B5" s="9"/>
      <c r="C5" s="10"/>
      <c r="D5" s="10"/>
      <c r="E5" s="10"/>
      <c r="F5" s="10"/>
      <c r="G5" s="10"/>
    </row>
    <row r="6" customFormat="false" ht="15" hidden="false" customHeight="false" outlineLevel="0" collapsed="false">
      <c r="A6" s="9" t="s">
        <v>29</v>
      </c>
      <c r="B6" s="9"/>
      <c r="C6" s="10"/>
      <c r="D6" s="10"/>
      <c r="E6" s="10"/>
      <c r="F6" s="10"/>
      <c r="G6" s="10"/>
    </row>
    <row r="7" customFormat="false" ht="15" hidden="false" customHeight="false" outlineLevel="0" collapsed="false">
      <c r="A7" s="9" t="s">
        <v>30</v>
      </c>
      <c r="B7" s="9"/>
      <c r="C7" s="10"/>
      <c r="D7" s="10"/>
      <c r="E7" s="10"/>
      <c r="F7" s="10"/>
      <c r="G7" s="10"/>
    </row>
    <row r="8" customFormat="false" ht="15" hidden="false" customHeight="false" outlineLevel="0" collapsed="false">
      <c r="A8" s="9" t="s">
        <v>31</v>
      </c>
      <c r="B8" s="9"/>
      <c r="C8" s="10"/>
      <c r="D8" s="10"/>
      <c r="E8" s="10"/>
      <c r="F8" s="10"/>
      <c r="G8" s="10"/>
    </row>
    <row r="9" customFormat="false" ht="15" hidden="false" customHeight="false" outlineLevel="0" collapsed="false">
      <c r="A9" s="9" t="s">
        <v>32</v>
      </c>
      <c r="B9" s="9"/>
      <c r="C9" s="10"/>
      <c r="D9" s="10"/>
      <c r="E9" s="10"/>
      <c r="F9" s="10"/>
      <c r="G9" s="10"/>
    </row>
    <row r="10" customFormat="false" ht="15" hidden="false" customHeight="false" outlineLevel="0" collapsed="false">
      <c r="A10" s="9" t="s">
        <v>33</v>
      </c>
      <c r="B10" s="9"/>
      <c r="C10" s="10"/>
      <c r="D10" s="10"/>
      <c r="E10" s="10"/>
      <c r="F10" s="10"/>
      <c r="G10" s="10"/>
    </row>
    <row r="11" customFormat="false" ht="15" hidden="false" customHeight="false" outlineLevel="0" collapsed="false">
      <c r="A11" s="9" t="s">
        <v>34</v>
      </c>
      <c r="B11" s="9"/>
      <c r="C11" s="10"/>
      <c r="D11" s="10"/>
      <c r="E11" s="10"/>
      <c r="F11" s="10"/>
      <c r="G11" s="10"/>
    </row>
    <row r="12" customFormat="false" ht="25.5" hidden="false" customHeight="true" outlineLevel="0" collapsed="false">
      <c r="A12" s="9" t="s">
        <v>35</v>
      </c>
      <c r="B12" s="9"/>
      <c r="C12" s="10"/>
      <c r="D12" s="10"/>
      <c r="E12" s="10"/>
      <c r="F12" s="10"/>
      <c r="G12" s="10"/>
    </row>
    <row r="14" customFormat="false" ht="15" hidden="false" customHeight="false" outlineLevel="0" collapsed="false">
      <c r="A14" s="8" t="s">
        <v>36</v>
      </c>
      <c r="B14" s="8"/>
      <c r="C14" s="8"/>
      <c r="D14" s="8"/>
      <c r="E14" s="8"/>
      <c r="F14" s="8"/>
      <c r="G14" s="8"/>
    </row>
    <row r="15" customFormat="false" ht="15" hidden="false" customHeight="false" outlineLevel="0" collapsed="false">
      <c r="A15" s="9" t="s">
        <v>37</v>
      </c>
      <c r="B15" s="9"/>
      <c r="C15" s="10"/>
      <c r="D15" s="10"/>
      <c r="E15" s="10"/>
      <c r="F15" s="10"/>
      <c r="G15" s="10"/>
    </row>
    <row r="16" customFormat="false" ht="15" hidden="false" customHeight="false" outlineLevel="0" collapsed="false">
      <c r="A16" s="9" t="s">
        <v>38</v>
      </c>
      <c r="B16" s="9"/>
      <c r="C16" s="10"/>
      <c r="D16" s="10"/>
      <c r="E16" s="10"/>
      <c r="F16" s="10"/>
      <c r="G16" s="10"/>
    </row>
    <row r="17" customFormat="false" ht="15" hidden="false" customHeight="false" outlineLevel="0" collapsed="false">
      <c r="A17" s="9" t="s">
        <v>39</v>
      </c>
      <c r="B17" s="9"/>
      <c r="C17" s="10"/>
      <c r="D17" s="10"/>
      <c r="E17" s="10"/>
      <c r="F17" s="10"/>
      <c r="G17" s="10"/>
    </row>
    <row r="19" customFormat="false" ht="15" hidden="false" customHeight="false" outlineLevel="0" collapsed="false">
      <c r="A19" s="8" t="s">
        <v>40</v>
      </c>
      <c r="B19" s="8"/>
      <c r="C19" s="8"/>
      <c r="D19" s="8"/>
      <c r="E19" s="8"/>
      <c r="F19" s="8"/>
      <c r="G19" s="8"/>
    </row>
    <row r="20" customFormat="false" ht="15" hidden="false" customHeight="false" outlineLevel="0" collapsed="false">
      <c r="A20" s="9" t="s">
        <v>41</v>
      </c>
      <c r="B20" s="9"/>
      <c r="C20" s="10"/>
      <c r="D20" s="10"/>
      <c r="E20" s="10"/>
      <c r="F20" s="10"/>
      <c r="G20" s="10"/>
    </row>
    <row r="21" customFormat="false" ht="15" hidden="false" customHeight="false" outlineLevel="0" collapsed="false">
      <c r="A21" s="9" t="s">
        <v>42</v>
      </c>
      <c r="B21" s="9"/>
      <c r="C21" s="11"/>
      <c r="D21" s="11"/>
      <c r="E21" s="11"/>
      <c r="F21" s="11"/>
      <c r="G21" s="11"/>
    </row>
    <row r="22" customFormat="false" ht="15" hidden="false" customHeight="false" outlineLevel="0" collapsed="false">
      <c r="A22" s="9" t="s">
        <v>43</v>
      </c>
      <c r="B22" s="9"/>
      <c r="C22" s="12" t="n">
        <v>30</v>
      </c>
      <c r="D22" s="12"/>
      <c r="E22" s="12"/>
      <c r="F22" s="12"/>
      <c r="G22" s="12"/>
    </row>
    <row r="23" customFormat="false" ht="15" hidden="false" customHeight="false" outlineLevel="0" collapsed="false">
      <c r="A23" s="9" t="s">
        <v>44</v>
      </c>
      <c r="B23" s="9"/>
      <c r="C23" s="13" t="str">
        <f aca="false">IF(AND(ISNUMBER(C21),ISNUMBER(C22)),C21+C22,"")</f>
        <v/>
      </c>
      <c r="D23" s="13"/>
      <c r="E23" s="13"/>
      <c r="F23" s="13"/>
      <c r="G23" s="13"/>
    </row>
    <row r="24" customFormat="false" ht="15" hidden="false" customHeight="false" outlineLevel="0" collapsed="false">
      <c r="A24" s="9" t="s">
        <v>45</v>
      </c>
      <c r="B24" s="9"/>
      <c r="C24" s="10"/>
      <c r="D24" s="10"/>
      <c r="E24" s="10"/>
      <c r="F24" s="10"/>
      <c r="G24" s="10"/>
    </row>
    <row r="25" customFormat="false" ht="15" hidden="false" customHeight="false" outlineLevel="0" collapsed="false">
      <c r="A25" s="9" t="s">
        <v>46</v>
      </c>
      <c r="B25" s="9"/>
      <c r="C25" s="10"/>
      <c r="D25" s="10"/>
      <c r="E25" s="10"/>
      <c r="F25" s="10"/>
      <c r="G25" s="10"/>
    </row>
    <row r="26" customFormat="false" ht="15" hidden="false" customHeight="true" outlineLevel="0" collapsed="false">
      <c r="A26" s="9" t="s">
        <v>47</v>
      </c>
      <c r="B26" s="9"/>
      <c r="C26" s="10" t="s">
        <v>48</v>
      </c>
      <c r="D26" s="10"/>
      <c r="E26" s="10"/>
      <c r="F26" s="10"/>
      <c r="G26" s="10"/>
    </row>
    <row r="27" customFormat="false" ht="15" hidden="false" customHeight="true" outlineLevel="0" collapsed="false">
      <c r="A27" s="9" t="s">
        <v>49</v>
      </c>
      <c r="B27" s="9"/>
      <c r="C27" s="10" t="s">
        <v>50</v>
      </c>
      <c r="D27" s="10"/>
      <c r="E27" s="10"/>
      <c r="F27" s="10"/>
      <c r="G27" s="10"/>
    </row>
    <row r="29" customFormat="false" ht="19.5" hidden="false" customHeight="true" outlineLevel="0" collapsed="false">
      <c r="A29" s="14" t="s">
        <v>51</v>
      </c>
      <c r="B29" s="14" t="s">
        <v>52</v>
      </c>
      <c r="C29" s="14" t="s">
        <v>53</v>
      </c>
      <c r="D29" s="14" t="s">
        <v>54</v>
      </c>
      <c r="E29" s="14" t="s">
        <v>55</v>
      </c>
      <c r="F29" s="14" t="s">
        <v>56</v>
      </c>
      <c r="G29" s="14" t="s">
        <v>57</v>
      </c>
    </row>
    <row r="30" customFormat="false" ht="15" hidden="false" customHeight="false" outlineLevel="0" collapsed="false">
      <c r="A30" s="15"/>
      <c r="B30" s="16"/>
      <c r="C30" s="17" t="str">
        <f aca="false">IF($B30="","",IFERROR(IF(VLOOKUP($B30,'Mes prix'!$A$5:$D$64,2,FALSE())="","",VLOOKUP($B30,'Mes prix'!$A$5:$D$64,2,FALSE())),""))</f>
        <v/>
      </c>
      <c r="D30" s="18"/>
      <c r="E30" s="19" t="str">
        <f aca="false">IF($B30="","",IFERROR(IF(VLOOKUP($B30,'Mes prix'!$A$5:$D$64,3,FALSE())="","",VLOOKUP($B30,'Mes prix'!$A$5:$D$64,3,FALSE())),""))</f>
        <v/>
      </c>
      <c r="F30" s="20" t="str">
        <f aca="false">IF(OR($B30="",$C$27="Franchise en base (293 B)"),"",IFERROR(IF(VLOOKUP($B30,'Mes prix'!$A$5:$D$64,4,FALSE())="","",VLOOKUP($B30,'Mes prix'!$A$5:$D$64,4,FALSE())),""))</f>
        <v/>
      </c>
      <c r="G30" s="21" t="str">
        <f aca="false">IF(AND(ISNUMBER(D30),ISNUMBER(E30)),ROUND(D30*E30,2),"")</f>
        <v/>
      </c>
    </row>
    <row r="31" customFormat="false" ht="15" hidden="false" customHeight="false" outlineLevel="0" collapsed="false">
      <c r="A31" s="15"/>
      <c r="B31" s="16"/>
      <c r="C31" s="17" t="str">
        <f aca="false">IF($B31="","",IFERROR(IF(VLOOKUP($B31,'Mes prix'!$A$5:$D$64,2,FALSE())="","",VLOOKUP($B31,'Mes prix'!$A$5:$D$64,2,FALSE())),""))</f>
        <v/>
      </c>
      <c r="D31" s="18"/>
      <c r="E31" s="19" t="str">
        <f aca="false">IF($B31="","",IFERROR(IF(VLOOKUP($B31,'Mes prix'!$A$5:$D$64,3,FALSE())="","",VLOOKUP($B31,'Mes prix'!$A$5:$D$64,3,FALSE())),""))</f>
        <v/>
      </c>
      <c r="F31" s="20" t="str">
        <f aca="false">IF(OR($B31="",$C$27="Franchise en base (293 B)"),"",IFERROR(IF(VLOOKUP($B31,'Mes prix'!$A$5:$D$64,4,FALSE())="","",VLOOKUP($B31,'Mes prix'!$A$5:$D$64,4,FALSE())),""))</f>
        <v/>
      </c>
      <c r="G31" s="21" t="str">
        <f aca="false">IF(AND(ISNUMBER(D31),ISNUMBER(E31)),ROUND(D31*E31,2),"")</f>
        <v/>
      </c>
    </row>
    <row r="32" customFormat="false" ht="15" hidden="false" customHeight="false" outlineLevel="0" collapsed="false">
      <c r="A32" s="15"/>
      <c r="B32" s="16"/>
      <c r="C32" s="17" t="str">
        <f aca="false">IF($B32="","",IFERROR(IF(VLOOKUP($B32,'Mes prix'!$A$5:$D$64,2,FALSE())="","",VLOOKUP($B32,'Mes prix'!$A$5:$D$64,2,FALSE())),""))</f>
        <v/>
      </c>
      <c r="D32" s="18"/>
      <c r="E32" s="19" t="str">
        <f aca="false">IF($B32="","",IFERROR(IF(VLOOKUP($B32,'Mes prix'!$A$5:$D$64,3,FALSE())="","",VLOOKUP($B32,'Mes prix'!$A$5:$D$64,3,FALSE())),""))</f>
        <v/>
      </c>
      <c r="F32" s="20" t="str">
        <f aca="false">IF(OR($B32="",$C$27="Franchise en base (293 B)"),"",IFERROR(IF(VLOOKUP($B32,'Mes prix'!$A$5:$D$64,4,FALSE())="","",VLOOKUP($B32,'Mes prix'!$A$5:$D$64,4,FALSE())),""))</f>
        <v/>
      </c>
      <c r="G32" s="21" t="str">
        <f aca="false">IF(AND(ISNUMBER(D32),ISNUMBER(E32)),ROUND(D32*E32,2),"")</f>
        <v/>
      </c>
    </row>
    <row r="33" customFormat="false" ht="15" hidden="false" customHeight="false" outlineLevel="0" collapsed="false">
      <c r="A33" s="15"/>
      <c r="B33" s="16"/>
      <c r="C33" s="17" t="str">
        <f aca="false">IF($B33="","",IFERROR(IF(VLOOKUP($B33,'Mes prix'!$A$5:$D$64,2,FALSE())="","",VLOOKUP($B33,'Mes prix'!$A$5:$D$64,2,FALSE())),""))</f>
        <v/>
      </c>
      <c r="D33" s="18"/>
      <c r="E33" s="19" t="str">
        <f aca="false">IF($B33="","",IFERROR(IF(VLOOKUP($B33,'Mes prix'!$A$5:$D$64,3,FALSE())="","",VLOOKUP($B33,'Mes prix'!$A$5:$D$64,3,FALSE())),""))</f>
        <v/>
      </c>
      <c r="F33" s="20" t="str">
        <f aca="false">IF(OR($B33="",$C$27="Franchise en base (293 B)"),"",IFERROR(IF(VLOOKUP($B33,'Mes prix'!$A$5:$D$64,4,FALSE())="","",VLOOKUP($B33,'Mes prix'!$A$5:$D$64,4,FALSE())),""))</f>
        <v/>
      </c>
      <c r="G33" s="21" t="str">
        <f aca="false">IF(AND(ISNUMBER(D33),ISNUMBER(E33)),ROUND(D33*E33,2),"")</f>
        <v/>
      </c>
    </row>
    <row r="34" customFormat="false" ht="15" hidden="false" customHeight="false" outlineLevel="0" collapsed="false">
      <c r="A34" s="15"/>
      <c r="B34" s="16"/>
      <c r="C34" s="17" t="str">
        <f aca="false">IF($B34="","",IFERROR(IF(VLOOKUP($B34,'Mes prix'!$A$5:$D$64,2,FALSE())="","",VLOOKUP($B34,'Mes prix'!$A$5:$D$64,2,FALSE())),""))</f>
        <v/>
      </c>
      <c r="D34" s="18"/>
      <c r="E34" s="19" t="str">
        <f aca="false">IF($B34="","",IFERROR(IF(VLOOKUP($B34,'Mes prix'!$A$5:$D$64,3,FALSE())="","",VLOOKUP($B34,'Mes prix'!$A$5:$D$64,3,FALSE())),""))</f>
        <v/>
      </c>
      <c r="F34" s="20" t="str">
        <f aca="false">IF(OR($B34="",$C$27="Franchise en base (293 B)"),"",IFERROR(IF(VLOOKUP($B34,'Mes prix'!$A$5:$D$64,4,FALSE())="","",VLOOKUP($B34,'Mes prix'!$A$5:$D$64,4,FALSE())),""))</f>
        <v/>
      </c>
      <c r="G34" s="21" t="str">
        <f aca="false">IF(AND(ISNUMBER(D34),ISNUMBER(E34)),ROUND(D34*E34,2),"")</f>
        <v/>
      </c>
    </row>
    <row r="35" customFormat="false" ht="15" hidden="false" customHeight="false" outlineLevel="0" collapsed="false">
      <c r="A35" s="15"/>
      <c r="B35" s="16"/>
      <c r="C35" s="17" t="str">
        <f aca="false">IF($B35="","",IFERROR(IF(VLOOKUP($B35,'Mes prix'!$A$5:$D$64,2,FALSE())="","",VLOOKUP($B35,'Mes prix'!$A$5:$D$64,2,FALSE())),""))</f>
        <v/>
      </c>
      <c r="D35" s="18"/>
      <c r="E35" s="19" t="str">
        <f aca="false">IF($B35="","",IFERROR(IF(VLOOKUP($B35,'Mes prix'!$A$5:$D$64,3,FALSE())="","",VLOOKUP($B35,'Mes prix'!$A$5:$D$64,3,FALSE())),""))</f>
        <v/>
      </c>
      <c r="F35" s="20" t="str">
        <f aca="false">IF(OR($B35="",$C$27="Franchise en base (293 B)"),"",IFERROR(IF(VLOOKUP($B35,'Mes prix'!$A$5:$D$64,4,FALSE())="","",VLOOKUP($B35,'Mes prix'!$A$5:$D$64,4,FALSE())),""))</f>
        <v/>
      </c>
      <c r="G35" s="21" t="str">
        <f aca="false">IF(AND(ISNUMBER(D35),ISNUMBER(E35)),ROUND(D35*E35,2),"")</f>
        <v/>
      </c>
    </row>
    <row r="36" customFormat="false" ht="15" hidden="false" customHeight="false" outlineLevel="0" collapsed="false">
      <c r="A36" s="15"/>
      <c r="B36" s="16"/>
      <c r="C36" s="17" t="str">
        <f aca="false">IF($B36="","",IFERROR(IF(VLOOKUP($B36,'Mes prix'!$A$5:$D$64,2,FALSE())="","",VLOOKUP($B36,'Mes prix'!$A$5:$D$64,2,FALSE())),""))</f>
        <v/>
      </c>
      <c r="D36" s="18"/>
      <c r="E36" s="19" t="str">
        <f aca="false">IF($B36="","",IFERROR(IF(VLOOKUP($B36,'Mes prix'!$A$5:$D$64,3,FALSE())="","",VLOOKUP($B36,'Mes prix'!$A$5:$D$64,3,FALSE())),""))</f>
        <v/>
      </c>
      <c r="F36" s="20" t="str">
        <f aca="false">IF(OR($B36="",$C$27="Franchise en base (293 B)"),"",IFERROR(IF(VLOOKUP($B36,'Mes prix'!$A$5:$D$64,4,FALSE())="","",VLOOKUP($B36,'Mes prix'!$A$5:$D$64,4,FALSE())),""))</f>
        <v/>
      </c>
      <c r="G36" s="21" t="str">
        <f aca="false">IF(AND(ISNUMBER(D36),ISNUMBER(E36)),ROUND(D36*E36,2),"")</f>
        <v/>
      </c>
    </row>
    <row r="37" customFormat="false" ht="15" hidden="false" customHeight="false" outlineLevel="0" collapsed="false">
      <c r="A37" s="15"/>
      <c r="B37" s="16"/>
      <c r="C37" s="17" t="str">
        <f aca="false">IF($B37="","",IFERROR(IF(VLOOKUP($B37,'Mes prix'!$A$5:$D$64,2,FALSE())="","",VLOOKUP($B37,'Mes prix'!$A$5:$D$64,2,FALSE())),""))</f>
        <v/>
      </c>
      <c r="D37" s="18"/>
      <c r="E37" s="19" t="str">
        <f aca="false">IF($B37="","",IFERROR(IF(VLOOKUP($B37,'Mes prix'!$A$5:$D$64,3,FALSE())="","",VLOOKUP($B37,'Mes prix'!$A$5:$D$64,3,FALSE())),""))</f>
        <v/>
      </c>
      <c r="F37" s="20" t="str">
        <f aca="false">IF(OR($B37="",$C$27="Franchise en base (293 B)"),"",IFERROR(IF(VLOOKUP($B37,'Mes prix'!$A$5:$D$64,4,FALSE())="","",VLOOKUP($B37,'Mes prix'!$A$5:$D$64,4,FALSE())),""))</f>
        <v/>
      </c>
      <c r="G37" s="21" t="str">
        <f aca="false">IF(AND(ISNUMBER(D37),ISNUMBER(E37)),ROUND(D37*E37,2),"")</f>
        <v/>
      </c>
    </row>
    <row r="38" customFormat="false" ht="15" hidden="false" customHeight="false" outlineLevel="0" collapsed="false">
      <c r="A38" s="15"/>
      <c r="B38" s="16"/>
      <c r="C38" s="17" t="str">
        <f aca="false">IF($B38="","",IFERROR(IF(VLOOKUP($B38,'Mes prix'!$A$5:$D$64,2,FALSE())="","",VLOOKUP($B38,'Mes prix'!$A$5:$D$64,2,FALSE())),""))</f>
        <v/>
      </c>
      <c r="D38" s="18"/>
      <c r="E38" s="19" t="str">
        <f aca="false">IF($B38="","",IFERROR(IF(VLOOKUP($B38,'Mes prix'!$A$5:$D$64,3,FALSE())="","",VLOOKUP($B38,'Mes prix'!$A$5:$D$64,3,FALSE())),""))</f>
        <v/>
      </c>
      <c r="F38" s="20" t="str">
        <f aca="false">IF(OR($B38="",$C$27="Franchise en base (293 B)"),"",IFERROR(IF(VLOOKUP($B38,'Mes prix'!$A$5:$D$64,4,FALSE())="","",VLOOKUP($B38,'Mes prix'!$A$5:$D$64,4,FALSE())),""))</f>
        <v/>
      </c>
      <c r="G38" s="21" t="str">
        <f aca="false">IF(AND(ISNUMBER(D38),ISNUMBER(E38)),ROUND(D38*E38,2),"")</f>
        <v/>
      </c>
    </row>
    <row r="39" customFormat="false" ht="15" hidden="false" customHeight="false" outlineLevel="0" collapsed="false">
      <c r="A39" s="15"/>
      <c r="B39" s="16"/>
      <c r="C39" s="17" t="str">
        <f aca="false">IF($B39="","",IFERROR(IF(VLOOKUP($B39,'Mes prix'!$A$5:$D$64,2,FALSE())="","",VLOOKUP($B39,'Mes prix'!$A$5:$D$64,2,FALSE())),""))</f>
        <v/>
      </c>
      <c r="D39" s="18"/>
      <c r="E39" s="19" t="str">
        <f aca="false">IF($B39="","",IFERROR(IF(VLOOKUP($B39,'Mes prix'!$A$5:$D$64,3,FALSE())="","",VLOOKUP($B39,'Mes prix'!$A$5:$D$64,3,FALSE())),""))</f>
        <v/>
      </c>
      <c r="F39" s="20" t="str">
        <f aca="false">IF(OR($B39="",$C$27="Franchise en base (293 B)"),"",IFERROR(IF(VLOOKUP($B39,'Mes prix'!$A$5:$D$64,4,FALSE())="","",VLOOKUP($B39,'Mes prix'!$A$5:$D$64,4,FALSE())),""))</f>
        <v/>
      </c>
      <c r="G39" s="21" t="str">
        <f aca="false">IF(AND(ISNUMBER(D39),ISNUMBER(E39)),ROUND(D39*E39,2),"")</f>
        <v/>
      </c>
    </row>
    <row r="40" customFormat="false" ht="15" hidden="false" customHeight="false" outlineLevel="0" collapsed="false">
      <c r="A40" s="15"/>
      <c r="B40" s="16"/>
      <c r="C40" s="17" t="str">
        <f aca="false">IF($B40="","",IFERROR(IF(VLOOKUP($B40,'Mes prix'!$A$5:$D$64,2,FALSE())="","",VLOOKUP($B40,'Mes prix'!$A$5:$D$64,2,FALSE())),""))</f>
        <v/>
      </c>
      <c r="D40" s="18"/>
      <c r="E40" s="19" t="str">
        <f aca="false">IF($B40="","",IFERROR(IF(VLOOKUP($B40,'Mes prix'!$A$5:$D$64,3,FALSE())="","",VLOOKUP($B40,'Mes prix'!$A$5:$D$64,3,FALSE())),""))</f>
        <v/>
      </c>
      <c r="F40" s="20" t="str">
        <f aca="false">IF(OR($B40="",$C$27="Franchise en base (293 B)"),"",IFERROR(IF(VLOOKUP($B40,'Mes prix'!$A$5:$D$64,4,FALSE())="","",VLOOKUP($B40,'Mes prix'!$A$5:$D$64,4,FALSE())),""))</f>
        <v/>
      </c>
      <c r="G40" s="21" t="str">
        <f aca="false">IF(AND(ISNUMBER(D40),ISNUMBER(E40)),ROUND(D40*E40,2),"")</f>
        <v/>
      </c>
    </row>
    <row r="41" customFormat="false" ht="15" hidden="false" customHeight="false" outlineLevel="0" collapsed="false">
      <c r="A41" s="15"/>
      <c r="B41" s="16"/>
      <c r="C41" s="17" t="str">
        <f aca="false">IF($B41="","",IFERROR(IF(VLOOKUP($B41,'Mes prix'!$A$5:$D$64,2,FALSE())="","",VLOOKUP($B41,'Mes prix'!$A$5:$D$64,2,FALSE())),""))</f>
        <v/>
      </c>
      <c r="D41" s="18"/>
      <c r="E41" s="19" t="str">
        <f aca="false">IF($B41="","",IFERROR(IF(VLOOKUP($B41,'Mes prix'!$A$5:$D$64,3,FALSE())="","",VLOOKUP($B41,'Mes prix'!$A$5:$D$64,3,FALSE())),""))</f>
        <v/>
      </c>
      <c r="F41" s="20" t="str">
        <f aca="false">IF(OR($B41="",$C$27="Franchise en base (293 B)"),"",IFERROR(IF(VLOOKUP($B41,'Mes prix'!$A$5:$D$64,4,FALSE())="","",VLOOKUP($B41,'Mes prix'!$A$5:$D$64,4,FALSE())),""))</f>
        <v/>
      </c>
      <c r="G41" s="21" t="str">
        <f aca="false">IF(AND(ISNUMBER(D41),ISNUMBER(E41)),ROUND(D41*E41,2),"")</f>
        <v/>
      </c>
    </row>
    <row r="42" customFormat="false" ht="15" hidden="false" customHeight="false" outlineLevel="0" collapsed="false">
      <c r="A42" s="15"/>
      <c r="B42" s="16"/>
      <c r="C42" s="17" t="str">
        <f aca="false">IF($B42="","",IFERROR(IF(VLOOKUP($B42,'Mes prix'!$A$5:$D$64,2,FALSE())="","",VLOOKUP($B42,'Mes prix'!$A$5:$D$64,2,FALSE())),""))</f>
        <v/>
      </c>
      <c r="D42" s="18"/>
      <c r="E42" s="19" t="str">
        <f aca="false">IF($B42="","",IFERROR(IF(VLOOKUP($B42,'Mes prix'!$A$5:$D$64,3,FALSE())="","",VLOOKUP($B42,'Mes prix'!$A$5:$D$64,3,FALSE())),""))</f>
        <v/>
      </c>
      <c r="F42" s="20" t="str">
        <f aca="false">IF(OR($B42="",$C$27="Franchise en base (293 B)"),"",IFERROR(IF(VLOOKUP($B42,'Mes prix'!$A$5:$D$64,4,FALSE())="","",VLOOKUP($B42,'Mes prix'!$A$5:$D$64,4,FALSE())),""))</f>
        <v/>
      </c>
      <c r="G42" s="21" t="str">
        <f aca="false">IF(AND(ISNUMBER(D42),ISNUMBER(E42)),ROUND(D42*E42,2),"")</f>
        <v/>
      </c>
    </row>
    <row r="43" customFormat="false" ht="15" hidden="false" customHeight="false" outlineLevel="0" collapsed="false">
      <c r="A43" s="15"/>
      <c r="B43" s="16"/>
      <c r="C43" s="17" t="str">
        <f aca="false">IF($B43="","",IFERROR(IF(VLOOKUP($B43,'Mes prix'!$A$5:$D$64,2,FALSE())="","",VLOOKUP($B43,'Mes prix'!$A$5:$D$64,2,FALSE())),""))</f>
        <v/>
      </c>
      <c r="D43" s="18"/>
      <c r="E43" s="19" t="str">
        <f aca="false">IF($B43="","",IFERROR(IF(VLOOKUP($B43,'Mes prix'!$A$5:$D$64,3,FALSE())="","",VLOOKUP($B43,'Mes prix'!$A$5:$D$64,3,FALSE())),""))</f>
        <v/>
      </c>
      <c r="F43" s="20" t="str">
        <f aca="false">IF(OR($B43="",$C$27="Franchise en base (293 B)"),"",IFERROR(IF(VLOOKUP($B43,'Mes prix'!$A$5:$D$64,4,FALSE())="","",VLOOKUP($B43,'Mes prix'!$A$5:$D$64,4,FALSE())),""))</f>
        <v/>
      </c>
      <c r="G43" s="21" t="str">
        <f aca="false">IF(AND(ISNUMBER(D43),ISNUMBER(E43)),ROUND(D43*E43,2),"")</f>
        <v/>
      </c>
    </row>
    <row r="44" customFormat="false" ht="15" hidden="false" customHeight="false" outlineLevel="0" collapsed="false">
      <c r="A44" s="15"/>
      <c r="B44" s="16"/>
      <c r="C44" s="17" t="str">
        <f aca="false">IF($B44="","",IFERROR(IF(VLOOKUP($B44,'Mes prix'!$A$5:$D$64,2,FALSE())="","",VLOOKUP($B44,'Mes prix'!$A$5:$D$64,2,FALSE())),""))</f>
        <v/>
      </c>
      <c r="D44" s="18"/>
      <c r="E44" s="19" t="str">
        <f aca="false">IF($B44="","",IFERROR(IF(VLOOKUP($B44,'Mes prix'!$A$5:$D$64,3,FALSE())="","",VLOOKUP($B44,'Mes prix'!$A$5:$D$64,3,FALSE())),""))</f>
        <v/>
      </c>
      <c r="F44" s="20" t="str">
        <f aca="false">IF(OR($B44="",$C$27="Franchise en base (293 B)"),"",IFERROR(IF(VLOOKUP($B44,'Mes prix'!$A$5:$D$64,4,FALSE())="","",VLOOKUP($B44,'Mes prix'!$A$5:$D$64,4,FALSE())),""))</f>
        <v/>
      </c>
      <c r="G44" s="21" t="str">
        <f aca="false">IF(AND(ISNUMBER(D44),ISNUMBER(E44)),ROUND(D44*E44,2),"")</f>
        <v/>
      </c>
    </row>
    <row r="45" customFormat="false" ht="15" hidden="false" customHeight="false" outlineLevel="0" collapsed="false">
      <c r="A45" s="15"/>
      <c r="B45" s="16"/>
      <c r="C45" s="17" t="str">
        <f aca="false">IF($B45="","",IFERROR(IF(VLOOKUP($B45,'Mes prix'!$A$5:$D$64,2,FALSE())="","",VLOOKUP($B45,'Mes prix'!$A$5:$D$64,2,FALSE())),""))</f>
        <v/>
      </c>
      <c r="D45" s="18"/>
      <c r="E45" s="19" t="str">
        <f aca="false">IF($B45="","",IFERROR(IF(VLOOKUP($B45,'Mes prix'!$A$5:$D$64,3,FALSE())="","",VLOOKUP($B45,'Mes prix'!$A$5:$D$64,3,FALSE())),""))</f>
        <v/>
      </c>
      <c r="F45" s="20" t="str">
        <f aca="false">IF(OR($B45="",$C$27="Franchise en base (293 B)"),"",IFERROR(IF(VLOOKUP($B45,'Mes prix'!$A$5:$D$64,4,FALSE())="","",VLOOKUP($B45,'Mes prix'!$A$5:$D$64,4,FALSE())),""))</f>
        <v/>
      </c>
      <c r="G45" s="21" t="str">
        <f aca="false">IF(AND(ISNUMBER(D45),ISNUMBER(E45)),ROUND(D45*E45,2),"")</f>
        <v/>
      </c>
    </row>
    <row r="46" customFormat="false" ht="15" hidden="false" customHeight="false" outlineLevel="0" collapsed="false">
      <c r="A46" s="15"/>
      <c r="B46" s="16"/>
      <c r="C46" s="17" t="str">
        <f aca="false">IF($B46="","",IFERROR(IF(VLOOKUP($B46,'Mes prix'!$A$5:$D$64,2,FALSE())="","",VLOOKUP($B46,'Mes prix'!$A$5:$D$64,2,FALSE())),""))</f>
        <v/>
      </c>
      <c r="D46" s="18"/>
      <c r="E46" s="19" t="str">
        <f aca="false">IF($B46="","",IFERROR(IF(VLOOKUP($B46,'Mes prix'!$A$5:$D$64,3,FALSE())="","",VLOOKUP($B46,'Mes prix'!$A$5:$D$64,3,FALSE())),""))</f>
        <v/>
      </c>
      <c r="F46" s="20" t="str">
        <f aca="false">IF(OR($B46="",$C$27="Franchise en base (293 B)"),"",IFERROR(IF(VLOOKUP($B46,'Mes prix'!$A$5:$D$64,4,FALSE())="","",VLOOKUP($B46,'Mes prix'!$A$5:$D$64,4,FALSE())),""))</f>
        <v/>
      </c>
      <c r="G46" s="21" t="str">
        <f aca="false">IF(AND(ISNUMBER(D46),ISNUMBER(E46)),ROUND(D46*E46,2),"")</f>
        <v/>
      </c>
    </row>
    <row r="47" customFormat="false" ht="15" hidden="false" customHeight="false" outlineLevel="0" collapsed="false">
      <c r="A47" s="15"/>
      <c r="B47" s="16"/>
      <c r="C47" s="17" t="str">
        <f aca="false">IF($B47="","",IFERROR(IF(VLOOKUP($B47,'Mes prix'!$A$5:$D$64,2,FALSE())="","",VLOOKUP($B47,'Mes prix'!$A$5:$D$64,2,FALSE())),""))</f>
        <v/>
      </c>
      <c r="D47" s="18"/>
      <c r="E47" s="19" t="str">
        <f aca="false">IF($B47="","",IFERROR(IF(VLOOKUP($B47,'Mes prix'!$A$5:$D$64,3,FALSE())="","",VLOOKUP($B47,'Mes prix'!$A$5:$D$64,3,FALSE())),""))</f>
        <v/>
      </c>
      <c r="F47" s="20" t="str">
        <f aca="false">IF(OR($B47="",$C$27="Franchise en base (293 B)"),"",IFERROR(IF(VLOOKUP($B47,'Mes prix'!$A$5:$D$64,4,FALSE())="","",VLOOKUP($B47,'Mes prix'!$A$5:$D$64,4,FALSE())),""))</f>
        <v/>
      </c>
      <c r="G47" s="21" t="str">
        <f aca="false">IF(AND(ISNUMBER(D47),ISNUMBER(E47)),ROUND(D47*E47,2),"")</f>
        <v/>
      </c>
    </row>
    <row r="48" customFormat="false" ht="15" hidden="false" customHeight="false" outlineLevel="0" collapsed="false">
      <c r="A48" s="15"/>
      <c r="B48" s="16"/>
      <c r="C48" s="17" t="str">
        <f aca="false">IF($B48="","",IFERROR(IF(VLOOKUP($B48,'Mes prix'!$A$5:$D$64,2,FALSE())="","",VLOOKUP($B48,'Mes prix'!$A$5:$D$64,2,FALSE())),""))</f>
        <v/>
      </c>
      <c r="D48" s="18"/>
      <c r="E48" s="19" t="str">
        <f aca="false">IF($B48="","",IFERROR(IF(VLOOKUP($B48,'Mes prix'!$A$5:$D$64,3,FALSE())="","",VLOOKUP($B48,'Mes prix'!$A$5:$D$64,3,FALSE())),""))</f>
        <v/>
      </c>
      <c r="F48" s="20" t="str">
        <f aca="false">IF(OR($B48="",$C$27="Franchise en base (293 B)"),"",IFERROR(IF(VLOOKUP($B48,'Mes prix'!$A$5:$D$64,4,FALSE())="","",VLOOKUP($B48,'Mes prix'!$A$5:$D$64,4,FALSE())),""))</f>
        <v/>
      </c>
      <c r="G48" s="21" t="str">
        <f aca="false">IF(AND(ISNUMBER(D48),ISNUMBER(E48)),ROUND(D48*E48,2),"")</f>
        <v/>
      </c>
    </row>
    <row r="49" customFormat="false" ht="15" hidden="false" customHeight="false" outlineLevel="0" collapsed="false">
      <c r="A49" s="15"/>
      <c r="B49" s="16"/>
      <c r="C49" s="17" t="str">
        <f aca="false">IF($B49="","",IFERROR(IF(VLOOKUP($B49,'Mes prix'!$A$5:$D$64,2,FALSE())="","",VLOOKUP($B49,'Mes prix'!$A$5:$D$64,2,FALSE())),""))</f>
        <v/>
      </c>
      <c r="D49" s="18"/>
      <c r="E49" s="19" t="str">
        <f aca="false">IF($B49="","",IFERROR(IF(VLOOKUP($B49,'Mes prix'!$A$5:$D$64,3,FALSE())="","",VLOOKUP($B49,'Mes prix'!$A$5:$D$64,3,FALSE())),""))</f>
        <v/>
      </c>
      <c r="F49" s="20" t="str">
        <f aca="false">IF(OR($B49="",$C$27="Franchise en base (293 B)"),"",IFERROR(IF(VLOOKUP($B49,'Mes prix'!$A$5:$D$64,4,FALSE())="","",VLOOKUP($B49,'Mes prix'!$A$5:$D$64,4,FALSE())),""))</f>
        <v/>
      </c>
      <c r="G49" s="21" t="str">
        <f aca="false">IF(AND(ISNUMBER(D49),ISNUMBER(E49)),ROUND(D49*E49,2),"")</f>
        <v/>
      </c>
    </row>
    <row r="51" customFormat="false" ht="15" hidden="false" customHeight="false" outlineLevel="0" collapsed="false">
      <c r="D51" s="22" t="s">
        <v>57</v>
      </c>
      <c r="E51" s="22"/>
      <c r="F51" s="22"/>
      <c r="G51" s="23" t="n">
        <f aca="false">SUM(G30:G49)</f>
        <v>0</v>
      </c>
    </row>
    <row r="52" customFormat="false" ht="15" hidden="false" customHeight="false" outlineLevel="0" collapsed="false">
      <c r="D52" s="24" t="s">
        <v>58</v>
      </c>
      <c r="E52" s="24"/>
      <c r="F52" s="24"/>
      <c r="G52" s="21" t="n">
        <f aca="false">IF($C$27="Franchise en base (293 B)",0,ROUND(SUMIF(F30:F49,0.055,G30:G49)*0.055,2))</f>
        <v>0</v>
      </c>
    </row>
    <row r="53" customFormat="false" ht="15" hidden="false" customHeight="false" outlineLevel="0" collapsed="false">
      <c r="D53" s="24" t="s">
        <v>59</v>
      </c>
      <c r="E53" s="24"/>
      <c r="F53" s="24"/>
      <c r="G53" s="21" t="n">
        <f aca="false">IF($C$27="Franchise en base (293 B)",0,ROUND(SUMIF(F30:F49,0.1,G30:G49)*0.1,2))</f>
        <v>0</v>
      </c>
    </row>
    <row r="54" customFormat="false" ht="15" hidden="false" customHeight="false" outlineLevel="0" collapsed="false">
      <c r="D54" s="24" t="s">
        <v>60</v>
      </c>
      <c r="E54" s="24"/>
      <c r="F54" s="24"/>
      <c r="G54" s="21" t="n">
        <f aca="false">IF($C$27="Franchise en base (293 B)",0,ROUND(SUMIF(F30:F49,0.2,G30:G49)*0.2,2))</f>
        <v>0</v>
      </c>
    </row>
    <row r="55" customFormat="false" ht="15" hidden="false" customHeight="false" outlineLevel="0" collapsed="false">
      <c r="D55" s="24" t="s">
        <v>61</v>
      </c>
      <c r="E55" s="24"/>
      <c r="F55" s="24"/>
      <c r="G55" s="21" t="n">
        <f aca="false">SUM(G52:G54)</f>
        <v>0</v>
      </c>
    </row>
    <row r="56" customFormat="false" ht="15" hidden="false" customHeight="false" outlineLevel="0" collapsed="false">
      <c r="D56" s="22" t="s">
        <v>62</v>
      </c>
      <c r="E56" s="22"/>
      <c r="F56" s="22"/>
      <c r="G56" s="23" t="n">
        <f aca="false">G51+G55</f>
        <v>0</v>
      </c>
    </row>
    <row r="57" customFormat="false" ht="15" hidden="false" customHeight="false" outlineLevel="0" collapsed="false">
      <c r="D57" s="24" t="s">
        <v>63</v>
      </c>
      <c r="E57" s="24"/>
      <c r="F57" s="25" t="n">
        <v>0.3</v>
      </c>
      <c r="G57" s="21" t="n">
        <f aca="false">ROUND(G56*F57,2)</f>
        <v>0</v>
      </c>
    </row>
    <row r="58" customFormat="false" ht="15" hidden="false" customHeight="false" outlineLevel="0" collapsed="false">
      <c r="D58" s="24" t="s">
        <v>64</v>
      </c>
      <c r="E58" s="24"/>
      <c r="F58" s="24"/>
      <c r="G58" s="21" t="n">
        <f aca="false">G56-G57</f>
        <v>0</v>
      </c>
    </row>
    <row r="59" customFormat="false" ht="15" hidden="false" customHeight="false" outlineLevel="0" collapsed="false">
      <c r="B59" s="22" t="str">
        <f aca="false">IF($C$27="Franchise en base (293 B)","TVA non applicable, article 293 B du CGI","")</f>
        <v/>
      </c>
      <c r="C59" s="22"/>
      <c r="D59" s="22"/>
      <c r="E59" s="22"/>
      <c r="F59" s="22"/>
      <c r="G59" s="22"/>
    </row>
    <row r="61" customFormat="false" ht="15" hidden="false" customHeight="false" outlineLevel="0" collapsed="false">
      <c r="A61" s="8" t="s">
        <v>65</v>
      </c>
      <c r="B61" s="8"/>
      <c r="C61" s="8"/>
      <c r="D61" s="8"/>
      <c r="E61" s="8"/>
      <c r="F61" s="8"/>
      <c r="G61" s="8"/>
    </row>
    <row r="62" customFormat="false" ht="39.75" hidden="false" customHeight="true" outlineLevel="0" collapsed="false">
      <c r="A62" s="16" t="s">
        <v>66</v>
      </c>
      <c r="B62" s="16"/>
      <c r="C62" s="16"/>
      <c r="D62" s="16"/>
      <c r="E62" s="16"/>
      <c r="F62" s="16"/>
      <c r="G62" s="16"/>
    </row>
    <row r="63" customFormat="false" ht="39.75" hidden="false" customHeight="true" outlineLevel="0" collapsed="false">
      <c r="A63" s="16" t="s">
        <v>67</v>
      </c>
      <c r="B63" s="16"/>
      <c r="C63" s="16"/>
      <c r="D63" s="16"/>
      <c r="E63" s="16"/>
      <c r="F63" s="16"/>
      <c r="G63" s="16"/>
    </row>
    <row r="64" customFormat="false" ht="27.75" hidden="false" customHeight="true" outlineLevel="0" collapsed="false">
      <c r="A64" s="16" t="s">
        <v>68</v>
      </c>
      <c r="B64" s="16"/>
      <c r="C64" s="16"/>
      <c r="D64" s="16"/>
      <c r="E64" s="16"/>
      <c r="F64" s="16"/>
      <c r="G64" s="16"/>
    </row>
    <row r="65" customFormat="false" ht="66" hidden="false" customHeight="true" outlineLevel="0" collapsed="false">
      <c r="A65" s="16" t="s">
        <v>69</v>
      </c>
      <c r="B65" s="16"/>
      <c r="C65" s="16"/>
      <c r="D65" s="16"/>
      <c r="E65" s="16"/>
      <c r="F65" s="16"/>
      <c r="G65" s="16"/>
    </row>
    <row r="66" customFormat="false" ht="79.5" hidden="false" customHeight="true" outlineLevel="0" collapsed="false">
      <c r="A66" s="16" t="s">
        <v>70</v>
      </c>
      <c r="B66" s="16"/>
      <c r="C66" s="16"/>
      <c r="D66" s="16"/>
      <c r="E66" s="16"/>
      <c r="F66" s="16"/>
      <c r="G66" s="16"/>
    </row>
    <row r="68" customFormat="false" ht="15" hidden="false" customHeight="true" outlineLevel="0" collapsed="false">
      <c r="A68" s="26" t="s">
        <v>71</v>
      </c>
      <c r="B68" s="26"/>
      <c r="C68" s="26"/>
      <c r="D68" s="26" t="s">
        <v>72</v>
      </c>
      <c r="E68" s="26"/>
      <c r="F68" s="26"/>
      <c r="G68" s="26"/>
    </row>
    <row r="69" customFormat="false" ht="15" hidden="false" customHeight="false" outlineLevel="0" collapsed="false">
      <c r="A69" s="26"/>
      <c r="B69" s="26"/>
      <c r="C69" s="26"/>
      <c r="D69" s="26"/>
      <c r="E69" s="26"/>
      <c r="F69" s="26"/>
      <c r="G69" s="26"/>
    </row>
    <row r="70" customFormat="false" ht="15" hidden="false" customHeight="false" outlineLevel="0" collapsed="false">
      <c r="A70" s="26"/>
      <c r="B70" s="26"/>
      <c r="C70" s="26"/>
      <c r="D70" s="26"/>
      <c r="E70" s="26"/>
      <c r="F70" s="26"/>
      <c r="G70" s="26"/>
    </row>
    <row r="71" customFormat="false" ht="15" hidden="false" customHeight="false" outlineLevel="0" collapsed="false">
      <c r="A71" s="26"/>
      <c r="B71" s="26"/>
      <c r="C71" s="26"/>
      <c r="D71" s="26"/>
      <c r="E71" s="26"/>
      <c r="F71" s="26"/>
      <c r="G71" s="26"/>
    </row>
    <row r="72" customFormat="false" ht="15" hidden="false" customHeight="false" outlineLevel="0" collapsed="false">
      <c r="A72" s="26"/>
      <c r="B72" s="26"/>
      <c r="C72" s="26"/>
      <c r="D72" s="26"/>
      <c r="E72" s="26"/>
      <c r="F72" s="26"/>
      <c r="G72" s="26"/>
    </row>
    <row r="74" customFormat="false" ht="15" hidden="false" customHeight="false" outlineLevel="0" collapsed="false">
      <c r="A74" s="27" t="s">
        <v>73</v>
      </c>
    </row>
    <row r="77" customFormat="false" ht="15" hidden="false" customHeight="false" outlineLevel="0" collapsed="false">
      <c r="A77" s="8" t="s">
        <v>74</v>
      </c>
      <c r="B77" s="8"/>
      <c r="C77" s="8"/>
      <c r="D77" s="8"/>
      <c r="E77" s="8"/>
      <c r="F77" s="8"/>
      <c r="G77" s="8"/>
    </row>
    <row r="78" customFormat="false" ht="15" hidden="false" customHeight="false" outlineLevel="0" collapsed="false">
      <c r="A78" s="28" t="s">
        <v>75</v>
      </c>
      <c r="B78" s="28"/>
      <c r="C78" s="28"/>
      <c r="D78" s="28"/>
      <c r="E78" s="28"/>
      <c r="F78" s="29" t="n">
        <f aca="false">SUMPRODUCT((B30:B49&lt;&gt;"")*(G30:G49=""))</f>
        <v>0</v>
      </c>
      <c r="G78" s="30" t="str">
        <f aca="false">IF(F78=0,"OK","À chiffrer")</f>
        <v>OK</v>
      </c>
    </row>
    <row r="79" customFormat="false" ht="15" hidden="false" customHeight="false" outlineLevel="0" collapsed="false">
      <c r="A79" s="28" t="s">
        <v>76</v>
      </c>
      <c r="B79" s="28"/>
      <c r="C79" s="28"/>
      <c r="D79" s="28"/>
      <c r="E79" s="28"/>
      <c r="F79" s="29" t="n">
        <f aca="false">IF($C$27="Franchise en base (293 B)",0,SUMPRODUCT((G30:G49&lt;&gt;"")*(F30:F49="")))</f>
        <v>0</v>
      </c>
      <c r="G79" s="30" t="str">
        <f aca="false">IF(F79=0,"OK","Taux manquant")</f>
        <v>OK</v>
      </c>
    </row>
    <row r="80" customFormat="false" ht="15" hidden="false" customHeight="false" outlineLevel="0" collapsed="false">
      <c r="A80" s="28" t="s">
        <v>77</v>
      </c>
      <c r="B80" s="28"/>
      <c r="C80" s="28"/>
      <c r="D80" s="28"/>
      <c r="E80" s="28"/>
      <c r="F80" s="29" t="n">
        <f aca="false">IF($C$27="Franchise en base (293 B)",0,ROUND(G51-SUMIF(F30:F49,0.055,G30:G49)-SUMIF(F30:F49,0.1,G30:G49)-SUMIF(F30:F49,0.2,G30:G49),2))</f>
        <v>0</v>
      </c>
      <c r="G80" s="30" t="str">
        <f aca="false">IF(F80=0,"OK","Taux inconnu")</f>
        <v>OK</v>
      </c>
    </row>
    <row r="81" customFormat="false" ht="15" hidden="false" customHeight="false" outlineLevel="0" collapsed="false">
      <c r="A81" s="7" t="str">
        <f aca="false">IF(AND(NOT($C$27="Franchise en base (293 B)"),COUNTIF(F30:F49,0.1)+COUNTIF(F30:F49,0.055)&gt;0),"Taux réduit présent : fais signer au client la certification correspondante, au-dessus des signatures.","Pas de ligne à taux réduit : les certifications 10 % et 5,5 % peuvent être supprimées.")</f>
        <v>Pas de ligne à taux réduit : les certifications 10 % et 5,5 % peuvent être supprimées.</v>
      </c>
      <c r="B81" s="7"/>
      <c r="C81" s="7"/>
      <c r="D81" s="7"/>
      <c r="E81" s="7"/>
      <c r="F81" s="7"/>
      <c r="G81" s="7"/>
    </row>
  </sheetData>
  <mergeCells count="65">
    <mergeCell ref="A1:G1"/>
    <mergeCell ref="A2:G2"/>
    <mergeCell ref="A4:G4"/>
    <mergeCell ref="A5:B5"/>
    <mergeCell ref="C5:G5"/>
    <mergeCell ref="A6:B6"/>
    <mergeCell ref="C6:G6"/>
    <mergeCell ref="A7:B7"/>
    <mergeCell ref="C7:G7"/>
    <mergeCell ref="A8:B8"/>
    <mergeCell ref="C8:G8"/>
    <mergeCell ref="A9:B9"/>
    <mergeCell ref="C9:G9"/>
    <mergeCell ref="A10:B10"/>
    <mergeCell ref="C10:G10"/>
    <mergeCell ref="A11:B11"/>
    <mergeCell ref="C11:G11"/>
    <mergeCell ref="A12:B12"/>
    <mergeCell ref="C12:G12"/>
    <mergeCell ref="A14:G14"/>
    <mergeCell ref="A15:B15"/>
    <mergeCell ref="C15:G15"/>
    <mergeCell ref="A16:B16"/>
    <mergeCell ref="C16:G16"/>
    <mergeCell ref="A17:B17"/>
    <mergeCell ref="C17:G17"/>
    <mergeCell ref="A19:G19"/>
    <mergeCell ref="A20:B20"/>
    <mergeCell ref="C20:G20"/>
    <mergeCell ref="A21:B21"/>
    <mergeCell ref="C21:G21"/>
    <mergeCell ref="A22:B22"/>
    <mergeCell ref="C22:G22"/>
    <mergeCell ref="A23:B23"/>
    <mergeCell ref="C23:G23"/>
    <mergeCell ref="A24:B24"/>
    <mergeCell ref="C24:G24"/>
    <mergeCell ref="A25:B25"/>
    <mergeCell ref="C25:G25"/>
    <mergeCell ref="A26:B26"/>
    <mergeCell ref="C26:G26"/>
    <mergeCell ref="A27:B27"/>
    <mergeCell ref="C27:G27"/>
    <mergeCell ref="D51:F51"/>
    <mergeCell ref="D52:F52"/>
    <mergeCell ref="D53:F53"/>
    <mergeCell ref="D54:F54"/>
    <mergeCell ref="D55:F55"/>
    <mergeCell ref="D56:F56"/>
    <mergeCell ref="D57:E57"/>
    <mergeCell ref="D58:F58"/>
    <mergeCell ref="B59:G59"/>
    <mergeCell ref="A61:G61"/>
    <mergeCell ref="A62:G62"/>
    <mergeCell ref="A63:G63"/>
    <mergeCell ref="A64:G64"/>
    <mergeCell ref="A65:G65"/>
    <mergeCell ref="A66:G66"/>
    <mergeCell ref="A68:C72"/>
    <mergeCell ref="D68:G72"/>
    <mergeCell ref="A77:G77"/>
    <mergeCell ref="A78:E78"/>
    <mergeCell ref="A79:E79"/>
    <mergeCell ref="A80:E80"/>
    <mergeCell ref="A81:G81"/>
  </mergeCells>
  <conditionalFormatting sqref="G78:G80">
    <cfRule type="cellIs" priority="2" operator="equal" aboveAverage="0" equalAverage="0" bottom="0" percent="0" rank="0" text="" dxfId="0">
      <formula>"OK"</formula>
    </cfRule>
    <cfRule type="cellIs" priority="3" operator="notEqual" aboveAverage="0" equalAverage="0" bottom="0" percent="0" rank="0" text="" dxfId="1">
      <formula>"OK"</formula>
    </cfRule>
  </conditionalFormatting>
  <dataValidations count="4">
    <dataValidation allowBlank="false" errorStyle="stop" operator="between" showDropDown="false" showErrorMessage="false" showInputMessage="false" sqref="C27" type="list">
      <formula1>"TVA applicable,Franchise en base (293 B)"</formula1>
      <formula2>0</formula2>
    </dataValidation>
    <dataValidation allowBlank="true" errorStyle="stop" operator="between" showDropDown="false" showErrorMessage="false" showInputMessage="false" sqref="C30:C49" type="list">
      <formula1>"u,ens,m²,ml,m³,h,j,forfait"</formula1>
      <formula2>0</formula2>
    </dataValidation>
    <dataValidation allowBlank="true" errorStyle="stop" operator="between" showDropDown="false" showErrorMessage="false" showInputMessage="false" sqref="B30:B49" type="list">
      <formula1>'Mes prix'!$A$5:$A$64</formula1>
      <formula2>0</formula2>
    </dataValidation>
    <dataValidation allowBlank="true" error="Saisis 5,5 %, 10 % ou 20 %." errorStyle="stop" errorTitle="Taux de TVA" operator="between" prompt="5,5 %, 10 % ou 20 % (vide en franchise en base)." promptTitle="Taux de TVA" showDropDown="false" showErrorMessage="true" showInputMessage="true" sqref="F30:F49" type="custom">
      <formula1>OR(F30=0.055,F30=0.1,F30=0.2)</formula1>
      <formula2>0</formula2>
    </dataValidation>
  </dataValidations>
  <hyperlinks>
    <hyperlink ref="A74" r:id="rId2" display="Modèle gratuit Izi-Devis, mode d'emploi et exemple : https://izi-devis.net/blog/modele-devis-excel-word"/>
  </hyperlinks>
  <printOptions headings="false" gridLines="false" gridLinesSet="true" horizontalCentered="false" verticalCentered="false"/>
  <pageMargins left="0.75" right="0.75"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&amp;C&amp;"Arial"Page &amp;P / &amp;N</oddFooter>
  </headerFooter>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4343E"/>
    <pageSetUpPr fitToPage="true"/>
  </sheetPr>
  <dimension ref="A1:G7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6"/>
    <col collapsed="false" customWidth="true" hidden="false" outlineLevel="0" max="2" min="2" style="0" width="50"/>
    <col collapsed="false" customWidth="true" hidden="false" outlineLevel="0" max="3" min="3" style="0" width="8"/>
    <col collapsed="false" customWidth="true" hidden="false" outlineLevel="0" max="4" min="4" style="0" width="11"/>
    <col collapsed="false" customWidth="true" hidden="false" outlineLevel="0" max="5" min="5" style="0" width="13"/>
    <col collapsed="false" customWidth="true" hidden="false" outlineLevel="0" max="6" min="6" style="0" width="9"/>
    <col collapsed="false" customWidth="true" hidden="false" outlineLevel="0" max="7" min="7" style="0" width="15"/>
  </cols>
  <sheetData>
    <row r="1" customFormat="false" ht="22.05" hidden="false" customHeight="false" outlineLevel="0" collapsed="false">
      <c r="A1" s="6" t="s">
        <v>78</v>
      </c>
      <c r="B1" s="6"/>
      <c r="C1" s="6"/>
      <c r="D1" s="6"/>
      <c r="E1" s="6"/>
      <c r="F1" s="6"/>
      <c r="G1" s="6"/>
    </row>
    <row r="2" customFormat="false" ht="25.5" hidden="false" customHeight="true" outlineLevel="0" collapsed="false">
      <c r="A2" s="31" t="s">
        <v>79</v>
      </c>
      <c r="B2" s="31"/>
      <c r="C2" s="31"/>
      <c r="D2" s="31"/>
      <c r="E2" s="31"/>
      <c r="F2" s="31"/>
      <c r="G2" s="31"/>
    </row>
    <row r="4" customFormat="false" ht="15" hidden="false" customHeight="false" outlineLevel="0" collapsed="false">
      <c r="A4" s="8" t="s">
        <v>27</v>
      </c>
      <c r="B4" s="8"/>
      <c r="C4" s="8"/>
      <c r="D4" s="8"/>
      <c r="E4" s="8"/>
      <c r="F4" s="8"/>
      <c r="G4" s="8"/>
    </row>
    <row r="5" customFormat="false" ht="15" hidden="false" customHeight="false" outlineLevel="0" collapsed="false">
      <c r="A5" s="9" t="s">
        <v>28</v>
      </c>
      <c r="B5" s="9"/>
      <c r="C5" s="32" t="str">
        <f aca="false">IF(Devis!C5="","",Devis!C5)</f>
        <v/>
      </c>
      <c r="D5" s="32"/>
      <c r="E5" s="32"/>
      <c r="F5" s="32"/>
      <c r="G5" s="32"/>
    </row>
    <row r="6" customFormat="false" ht="15" hidden="false" customHeight="false" outlineLevel="0" collapsed="false">
      <c r="A6" s="9" t="s">
        <v>29</v>
      </c>
      <c r="B6" s="9"/>
      <c r="C6" s="32" t="str">
        <f aca="false">IF(Devis!C6="","",Devis!C6)</f>
        <v/>
      </c>
      <c r="D6" s="32"/>
      <c r="E6" s="32"/>
      <c r="F6" s="32"/>
      <c r="G6" s="32"/>
    </row>
    <row r="7" customFormat="false" ht="15" hidden="false" customHeight="false" outlineLevel="0" collapsed="false">
      <c r="A7" s="9" t="s">
        <v>30</v>
      </c>
      <c r="B7" s="9"/>
      <c r="C7" s="32" t="str">
        <f aca="false">IF(Devis!C7="","",Devis!C7)</f>
        <v/>
      </c>
      <c r="D7" s="32"/>
      <c r="E7" s="32"/>
      <c r="F7" s="32"/>
      <c r="G7" s="32"/>
    </row>
    <row r="8" customFormat="false" ht="15" hidden="false" customHeight="false" outlineLevel="0" collapsed="false">
      <c r="A8" s="9" t="s">
        <v>31</v>
      </c>
      <c r="B8" s="9"/>
      <c r="C8" s="32" t="str">
        <f aca="false">IF(Devis!C8="","",Devis!C8)</f>
        <v/>
      </c>
      <c r="D8" s="32"/>
      <c r="E8" s="32"/>
      <c r="F8" s="32"/>
      <c r="G8" s="32"/>
    </row>
    <row r="9" customFormat="false" ht="15" hidden="false" customHeight="false" outlineLevel="0" collapsed="false">
      <c r="A9" s="9" t="s">
        <v>32</v>
      </c>
      <c r="B9" s="9"/>
      <c r="C9" s="32" t="str">
        <f aca="false">IF(Devis!C9="","",Devis!C9)</f>
        <v/>
      </c>
      <c r="D9" s="32"/>
      <c r="E9" s="32"/>
      <c r="F9" s="32"/>
      <c r="G9" s="32"/>
    </row>
    <row r="10" customFormat="false" ht="15" hidden="false" customHeight="false" outlineLevel="0" collapsed="false">
      <c r="A10" s="9" t="s">
        <v>33</v>
      </c>
      <c r="B10" s="9"/>
      <c r="C10" s="32" t="str">
        <f aca="false">IF(Devis!C10="","",Devis!C10)</f>
        <v/>
      </c>
      <c r="D10" s="32"/>
      <c r="E10" s="32"/>
      <c r="F10" s="32"/>
      <c r="G10" s="32"/>
    </row>
    <row r="11" customFormat="false" ht="15" hidden="false" customHeight="false" outlineLevel="0" collapsed="false">
      <c r="A11" s="9" t="s">
        <v>34</v>
      </c>
      <c r="B11" s="9"/>
      <c r="C11" s="32" t="str">
        <f aca="false">IF(Devis!C11="","",Devis!C11)</f>
        <v/>
      </c>
      <c r="D11" s="32"/>
      <c r="E11" s="32"/>
      <c r="F11" s="32"/>
      <c r="G11" s="32"/>
    </row>
    <row r="12" customFormat="false" ht="25.5" hidden="false" customHeight="true" outlineLevel="0" collapsed="false">
      <c r="A12" s="9" t="s">
        <v>35</v>
      </c>
      <c r="B12" s="9"/>
      <c r="C12" s="32" t="str">
        <f aca="false">IF(Devis!C12="","",Devis!C12)</f>
        <v/>
      </c>
      <c r="D12" s="32"/>
      <c r="E12" s="32"/>
      <c r="F12" s="32"/>
      <c r="G12" s="32"/>
    </row>
    <row r="14" customFormat="false" ht="15" hidden="false" customHeight="false" outlineLevel="0" collapsed="false">
      <c r="A14" s="8" t="s">
        <v>36</v>
      </c>
      <c r="B14" s="8"/>
      <c r="C14" s="8"/>
      <c r="D14" s="8"/>
      <c r="E14" s="8"/>
      <c r="F14" s="8"/>
      <c r="G14" s="8"/>
    </row>
    <row r="15" customFormat="false" ht="15" hidden="false" customHeight="false" outlineLevel="0" collapsed="false">
      <c r="A15" s="9" t="s">
        <v>37</v>
      </c>
      <c r="B15" s="9"/>
      <c r="C15" s="32" t="str">
        <f aca="false">IF(Devis!C15="","",Devis!C15)</f>
        <v/>
      </c>
      <c r="D15" s="32"/>
      <c r="E15" s="32"/>
      <c r="F15" s="32"/>
      <c r="G15" s="32"/>
    </row>
    <row r="16" customFormat="false" ht="15" hidden="false" customHeight="false" outlineLevel="0" collapsed="false">
      <c r="A16" s="9" t="s">
        <v>38</v>
      </c>
      <c r="B16" s="9"/>
      <c r="C16" s="32" t="str">
        <f aca="false">IF(Devis!C16="","",Devis!C16)</f>
        <v/>
      </c>
      <c r="D16" s="32"/>
      <c r="E16" s="32"/>
      <c r="F16" s="32"/>
      <c r="G16" s="32"/>
    </row>
    <row r="17" customFormat="false" ht="15" hidden="false" customHeight="false" outlineLevel="0" collapsed="false">
      <c r="A17" s="9" t="s">
        <v>39</v>
      </c>
      <c r="B17" s="9"/>
      <c r="C17" s="32" t="str">
        <f aca="false">IF(Devis!C17="","",Devis!C17)</f>
        <v/>
      </c>
      <c r="D17" s="32"/>
      <c r="E17" s="32"/>
      <c r="F17" s="32"/>
      <c r="G17" s="32"/>
    </row>
    <row r="18" customFormat="false" ht="15" hidden="false" customHeight="false" outlineLevel="0" collapsed="false">
      <c r="A18" s="9" t="s">
        <v>80</v>
      </c>
      <c r="B18" s="9"/>
      <c r="C18" s="10"/>
      <c r="D18" s="10"/>
      <c r="E18" s="10"/>
      <c r="F18" s="10"/>
      <c r="G18" s="10"/>
    </row>
    <row r="20" customFormat="false" ht="15" hidden="false" customHeight="false" outlineLevel="0" collapsed="false">
      <c r="A20" s="8" t="s">
        <v>81</v>
      </c>
      <c r="B20" s="8"/>
      <c r="C20" s="8"/>
      <c r="D20" s="8"/>
      <c r="E20" s="8"/>
      <c r="F20" s="8"/>
      <c r="G20" s="8"/>
    </row>
    <row r="21" customFormat="false" ht="15" hidden="false" customHeight="false" outlineLevel="0" collapsed="false">
      <c r="A21" s="9" t="s">
        <v>82</v>
      </c>
      <c r="B21" s="9"/>
      <c r="C21" s="10"/>
      <c r="D21" s="10"/>
      <c r="E21" s="10"/>
      <c r="F21" s="10"/>
      <c r="G21" s="10"/>
    </row>
    <row r="22" customFormat="false" ht="15" hidden="false" customHeight="false" outlineLevel="0" collapsed="false">
      <c r="A22" s="9" t="s">
        <v>83</v>
      </c>
      <c r="B22" s="9"/>
      <c r="C22" s="11"/>
      <c r="D22" s="11"/>
      <c r="E22" s="11"/>
      <c r="F22" s="11"/>
      <c r="G22" s="11"/>
    </row>
    <row r="23" customFormat="false" ht="15" hidden="false" customHeight="false" outlineLevel="0" collapsed="false">
      <c r="A23" s="9" t="s">
        <v>84</v>
      </c>
      <c r="B23" s="9"/>
      <c r="C23" s="11"/>
      <c r="D23" s="11"/>
      <c r="E23" s="11"/>
      <c r="F23" s="11"/>
      <c r="G23" s="11"/>
    </row>
    <row r="24" customFormat="false" ht="15" hidden="false" customHeight="false" outlineLevel="0" collapsed="false">
      <c r="A24" s="9" t="s">
        <v>85</v>
      </c>
      <c r="B24" s="9"/>
      <c r="C24" s="12" t="n">
        <v>30</v>
      </c>
      <c r="D24" s="12"/>
      <c r="E24" s="12"/>
      <c r="F24" s="12"/>
      <c r="G24" s="12"/>
    </row>
    <row r="25" customFormat="false" ht="15" hidden="false" customHeight="false" outlineLevel="0" collapsed="false">
      <c r="A25" s="9" t="s">
        <v>86</v>
      </c>
      <c r="B25" s="9"/>
      <c r="C25" s="33" t="str">
        <f aca="false">IF(AND(ISNUMBER(C22),ISNUMBER(C24)),C22+C24,"")</f>
        <v/>
      </c>
      <c r="D25" s="33"/>
      <c r="E25" s="33"/>
      <c r="F25" s="33"/>
      <c r="G25" s="33"/>
    </row>
    <row r="26" customFormat="false" ht="15" hidden="false" customHeight="false" outlineLevel="0" collapsed="false">
      <c r="A26" s="9" t="s">
        <v>87</v>
      </c>
      <c r="B26" s="9"/>
      <c r="C26" s="32" t="str">
        <f aca="false">IF(Devis!C20="","","Devis n° "&amp;Devis!C20)</f>
        <v/>
      </c>
      <c r="D26" s="32"/>
      <c r="E26" s="32"/>
      <c r="F26" s="32"/>
      <c r="G26" s="32"/>
    </row>
    <row r="28" customFormat="false" ht="19.5" hidden="false" customHeight="true" outlineLevel="0" collapsed="false">
      <c r="A28" s="14" t="s">
        <v>51</v>
      </c>
      <c r="B28" s="14" t="s">
        <v>52</v>
      </c>
      <c r="C28" s="14" t="s">
        <v>53</v>
      </c>
      <c r="D28" s="14" t="s">
        <v>54</v>
      </c>
      <c r="E28" s="14" t="s">
        <v>55</v>
      </c>
      <c r="F28" s="14" t="s">
        <v>56</v>
      </c>
      <c r="G28" s="14" t="s">
        <v>57</v>
      </c>
    </row>
    <row r="29" customFormat="false" ht="15" hidden="false" customHeight="false" outlineLevel="0" collapsed="false">
      <c r="A29" s="17" t="str">
        <f aca="false">IFERROR(IF(INDEX(Devis!$A$30:$A$49,1)="","",INDEX(Devis!$A$30:$A$49,1)),"")</f>
        <v/>
      </c>
      <c r="B29" s="34" t="str">
        <f aca="false">IFERROR(IF(INDEX(Devis!$B$30:$B$49,1)="","",INDEX(Devis!$B$30:$B$49,1)),"")</f>
        <v/>
      </c>
      <c r="C29" s="17" t="str">
        <f aca="false">IFERROR(IF(INDEX(Devis!$C$30:$C$49,1)="","",INDEX(Devis!$C$30:$C$49,1)),"")</f>
        <v/>
      </c>
      <c r="D29" s="35" t="str">
        <f aca="false">IFERROR(IF(INDEX(Devis!$D$30:$D$49,1)="","",INDEX(Devis!$D$30:$D$49,1)),"")</f>
        <v/>
      </c>
      <c r="E29" s="19" t="str">
        <f aca="false">IFERROR(IF(INDEX(Devis!$E$30:$E$49,1)="","",INDEX(Devis!$E$30:$E$49,1)),"")</f>
        <v/>
      </c>
      <c r="F29" s="20" t="str">
        <f aca="false">IFERROR(IF(INDEX(Devis!$F$30:$F$49,1)="","",INDEX(Devis!$F$30:$F$49,1)),"")</f>
        <v/>
      </c>
      <c r="G29" s="21" t="str">
        <f aca="false">IF(AND(ISNUMBER(D29),ISNUMBER(E29)),ROUND(D29*E29,2),"")</f>
        <v/>
      </c>
    </row>
    <row r="30" customFormat="false" ht="15" hidden="false" customHeight="false" outlineLevel="0" collapsed="false">
      <c r="A30" s="17" t="str">
        <f aca="false">IFERROR(IF(INDEX(Devis!$A$30:$A$49,2)="","",INDEX(Devis!$A$30:$A$49,2)),"")</f>
        <v/>
      </c>
      <c r="B30" s="34" t="str">
        <f aca="false">IFERROR(IF(INDEX(Devis!$B$30:$B$49,2)="","",INDEX(Devis!$B$30:$B$49,2)),"")</f>
        <v/>
      </c>
      <c r="C30" s="17" t="str">
        <f aca="false">IFERROR(IF(INDEX(Devis!$C$30:$C$49,2)="","",INDEX(Devis!$C$30:$C$49,2)),"")</f>
        <v/>
      </c>
      <c r="D30" s="35" t="str">
        <f aca="false">IFERROR(IF(INDEX(Devis!$D$30:$D$49,2)="","",INDEX(Devis!$D$30:$D$49,2)),"")</f>
        <v/>
      </c>
      <c r="E30" s="19" t="str">
        <f aca="false">IFERROR(IF(INDEX(Devis!$E$30:$E$49,2)="","",INDEX(Devis!$E$30:$E$49,2)),"")</f>
        <v/>
      </c>
      <c r="F30" s="20" t="str">
        <f aca="false">IFERROR(IF(INDEX(Devis!$F$30:$F$49,2)="","",INDEX(Devis!$F$30:$F$49,2)),"")</f>
        <v/>
      </c>
      <c r="G30" s="21" t="str">
        <f aca="false">IF(AND(ISNUMBER(D30),ISNUMBER(E30)),ROUND(D30*E30,2),"")</f>
        <v/>
      </c>
    </row>
    <row r="31" customFormat="false" ht="15" hidden="false" customHeight="false" outlineLevel="0" collapsed="false">
      <c r="A31" s="17" t="str">
        <f aca="false">IFERROR(IF(INDEX(Devis!$A$30:$A$49,3)="","",INDEX(Devis!$A$30:$A$49,3)),"")</f>
        <v/>
      </c>
      <c r="B31" s="34" t="str">
        <f aca="false">IFERROR(IF(INDEX(Devis!$B$30:$B$49,3)="","",INDEX(Devis!$B$30:$B$49,3)),"")</f>
        <v/>
      </c>
      <c r="C31" s="17" t="str">
        <f aca="false">IFERROR(IF(INDEX(Devis!$C$30:$C$49,3)="","",INDEX(Devis!$C$30:$C$49,3)),"")</f>
        <v/>
      </c>
      <c r="D31" s="35" t="str">
        <f aca="false">IFERROR(IF(INDEX(Devis!$D$30:$D$49,3)="","",INDEX(Devis!$D$30:$D$49,3)),"")</f>
        <v/>
      </c>
      <c r="E31" s="19" t="str">
        <f aca="false">IFERROR(IF(INDEX(Devis!$E$30:$E$49,3)="","",INDEX(Devis!$E$30:$E$49,3)),"")</f>
        <v/>
      </c>
      <c r="F31" s="20" t="str">
        <f aca="false">IFERROR(IF(INDEX(Devis!$F$30:$F$49,3)="","",INDEX(Devis!$F$30:$F$49,3)),"")</f>
        <v/>
      </c>
      <c r="G31" s="21" t="str">
        <f aca="false">IF(AND(ISNUMBER(D31),ISNUMBER(E31)),ROUND(D31*E31,2),"")</f>
        <v/>
      </c>
    </row>
    <row r="32" customFormat="false" ht="15" hidden="false" customHeight="false" outlineLevel="0" collapsed="false">
      <c r="A32" s="17" t="str">
        <f aca="false">IFERROR(IF(INDEX(Devis!$A$30:$A$49,4)="","",INDEX(Devis!$A$30:$A$49,4)),"")</f>
        <v/>
      </c>
      <c r="B32" s="34" t="str">
        <f aca="false">IFERROR(IF(INDEX(Devis!$B$30:$B$49,4)="","",INDEX(Devis!$B$30:$B$49,4)),"")</f>
        <v/>
      </c>
      <c r="C32" s="17" t="str">
        <f aca="false">IFERROR(IF(INDEX(Devis!$C$30:$C$49,4)="","",INDEX(Devis!$C$30:$C$49,4)),"")</f>
        <v/>
      </c>
      <c r="D32" s="35" t="str">
        <f aca="false">IFERROR(IF(INDEX(Devis!$D$30:$D$49,4)="","",INDEX(Devis!$D$30:$D$49,4)),"")</f>
        <v/>
      </c>
      <c r="E32" s="19" t="str">
        <f aca="false">IFERROR(IF(INDEX(Devis!$E$30:$E$49,4)="","",INDEX(Devis!$E$30:$E$49,4)),"")</f>
        <v/>
      </c>
      <c r="F32" s="20" t="str">
        <f aca="false">IFERROR(IF(INDEX(Devis!$F$30:$F$49,4)="","",INDEX(Devis!$F$30:$F$49,4)),"")</f>
        <v/>
      </c>
      <c r="G32" s="21" t="str">
        <f aca="false">IF(AND(ISNUMBER(D32),ISNUMBER(E32)),ROUND(D32*E32,2),"")</f>
        <v/>
      </c>
    </row>
    <row r="33" customFormat="false" ht="15" hidden="false" customHeight="false" outlineLevel="0" collapsed="false">
      <c r="A33" s="17" t="str">
        <f aca="false">IFERROR(IF(INDEX(Devis!$A$30:$A$49,5)="","",INDEX(Devis!$A$30:$A$49,5)),"")</f>
        <v/>
      </c>
      <c r="B33" s="34" t="str">
        <f aca="false">IFERROR(IF(INDEX(Devis!$B$30:$B$49,5)="","",INDEX(Devis!$B$30:$B$49,5)),"")</f>
        <v/>
      </c>
      <c r="C33" s="17" t="str">
        <f aca="false">IFERROR(IF(INDEX(Devis!$C$30:$C$49,5)="","",INDEX(Devis!$C$30:$C$49,5)),"")</f>
        <v/>
      </c>
      <c r="D33" s="35" t="str">
        <f aca="false">IFERROR(IF(INDEX(Devis!$D$30:$D$49,5)="","",INDEX(Devis!$D$30:$D$49,5)),"")</f>
        <v/>
      </c>
      <c r="E33" s="19" t="str">
        <f aca="false">IFERROR(IF(INDEX(Devis!$E$30:$E$49,5)="","",INDEX(Devis!$E$30:$E$49,5)),"")</f>
        <v/>
      </c>
      <c r="F33" s="20" t="str">
        <f aca="false">IFERROR(IF(INDEX(Devis!$F$30:$F$49,5)="","",INDEX(Devis!$F$30:$F$49,5)),"")</f>
        <v/>
      </c>
      <c r="G33" s="21" t="str">
        <f aca="false">IF(AND(ISNUMBER(D33),ISNUMBER(E33)),ROUND(D33*E33,2),"")</f>
        <v/>
      </c>
    </row>
    <row r="34" customFormat="false" ht="15" hidden="false" customHeight="false" outlineLevel="0" collapsed="false">
      <c r="A34" s="17" t="str">
        <f aca="false">IFERROR(IF(INDEX(Devis!$A$30:$A$49,6)="","",INDEX(Devis!$A$30:$A$49,6)),"")</f>
        <v/>
      </c>
      <c r="B34" s="34" t="str">
        <f aca="false">IFERROR(IF(INDEX(Devis!$B$30:$B$49,6)="","",INDEX(Devis!$B$30:$B$49,6)),"")</f>
        <v/>
      </c>
      <c r="C34" s="17" t="str">
        <f aca="false">IFERROR(IF(INDEX(Devis!$C$30:$C$49,6)="","",INDEX(Devis!$C$30:$C$49,6)),"")</f>
        <v/>
      </c>
      <c r="D34" s="35" t="str">
        <f aca="false">IFERROR(IF(INDEX(Devis!$D$30:$D$49,6)="","",INDEX(Devis!$D$30:$D$49,6)),"")</f>
        <v/>
      </c>
      <c r="E34" s="19" t="str">
        <f aca="false">IFERROR(IF(INDEX(Devis!$E$30:$E$49,6)="","",INDEX(Devis!$E$30:$E$49,6)),"")</f>
        <v/>
      </c>
      <c r="F34" s="20" t="str">
        <f aca="false">IFERROR(IF(INDEX(Devis!$F$30:$F$49,6)="","",INDEX(Devis!$F$30:$F$49,6)),"")</f>
        <v/>
      </c>
      <c r="G34" s="21" t="str">
        <f aca="false">IF(AND(ISNUMBER(D34),ISNUMBER(E34)),ROUND(D34*E34,2),"")</f>
        <v/>
      </c>
    </row>
    <row r="35" customFormat="false" ht="15" hidden="false" customHeight="false" outlineLevel="0" collapsed="false">
      <c r="A35" s="17" t="str">
        <f aca="false">IFERROR(IF(INDEX(Devis!$A$30:$A$49,7)="","",INDEX(Devis!$A$30:$A$49,7)),"")</f>
        <v/>
      </c>
      <c r="B35" s="34" t="str">
        <f aca="false">IFERROR(IF(INDEX(Devis!$B$30:$B$49,7)="","",INDEX(Devis!$B$30:$B$49,7)),"")</f>
        <v/>
      </c>
      <c r="C35" s="17" t="str">
        <f aca="false">IFERROR(IF(INDEX(Devis!$C$30:$C$49,7)="","",INDEX(Devis!$C$30:$C$49,7)),"")</f>
        <v/>
      </c>
      <c r="D35" s="35" t="str">
        <f aca="false">IFERROR(IF(INDEX(Devis!$D$30:$D$49,7)="","",INDEX(Devis!$D$30:$D$49,7)),"")</f>
        <v/>
      </c>
      <c r="E35" s="19" t="str">
        <f aca="false">IFERROR(IF(INDEX(Devis!$E$30:$E$49,7)="","",INDEX(Devis!$E$30:$E$49,7)),"")</f>
        <v/>
      </c>
      <c r="F35" s="20" t="str">
        <f aca="false">IFERROR(IF(INDEX(Devis!$F$30:$F$49,7)="","",INDEX(Devis!$F$30:$F$49,7)),"")</f>
        <v/>
      </c>
      <c r="G35" s="21" t="str">
        <f aca="false">IF(AND(ISNUMBER(D35),ISNUMBER(E35)),ROUND(D35*E35,2),"")</f>
        <v/>
      </c>
    </row>
    <row r="36" customFormat="false" ht="15" hidden="false" customHeight="false" outlineLevel="0" collapsed="false">
      <c r="A36" s="17" t="str">
        <f aca="false">IFERROR(IF(INDEX(Devis!$A$30:$A$49,8)="","",INDEX(Devis!$A$30:$A$49,8)),"")</f>
        <v/>
      </c>
      <c r="B36" s="34" t="str">
        <f aca="false">IFERROR(IF(INDEX(Devis!$B$30:$B$49,8)="","",INDEX(Devis!$B$30:$B$49,8)),"")</f>
        <v/>
      </c>
      <c r="C36" s="17" t="str">
        <f aca="false">IFERROR(IF(INDEX(Devis!$C$30:$C$49,8)="","",INDEX(Devis!$C$30:$C$49,8)),"")</f>
        <v/>
      </c>
      <c r="D36" s="35" t="str">
        <f aca="false">IFERROR(IF(INDEX(Devis!$D$30:$D$49,8)="","",INDEX(Devis!$D$30:$D$49,8)),"")</f>
        <v/>
      </c>
      <c r="E36" s="19" t="str">
        <f aca="false">IFERROR(IF(INDEX(Devis!$E$30:$E$49,8)="","",INDEX(Devis!$E$30:$E$49,8)),"")</f>
        <v/>
      </c>
      <c r="F36" s="20" t="str">
        <f aca="false">IFERROR(IF(INDEX(Devis!$F$30:$F$49,8)="","",INDEX(Devis!$F$30:$F$49,8)),"")</f>
        <v/>
      </c>
      <c r="G36" s="21" t="str">
        <f aca="false">IF(AND(ISNUMBER(D36),ISNUMBER(E36)),ROUND(D36*E36,2),"")</f>
        <v/>
      </c>
    </row>
    <row r="37" customFormat="false" ht="15" hidden="false" customHeight="false" outlineLevel="0" collapsed="false">
      <c r="A37" s="17" t="str">
        <f aca="false">IFERROR(IF(INDEX(Devis!$A$30:$A$49,9)="","",INDEX(Devis!$A$30:$A$49,9)),"")</f>
        <v/>
      </c>
      <c r="B37" s="34" t="str">
        <f aca="false">IFERROR(IF(INDEX(Devis!$B$30:$B$49,9)="","",INDEX(Devis!$B$30:$B$49,9)),"")</f>
        <v/>
      </c>
      <c r="C37" s="17" t="str">
        <f aca="false">IFERROR(IF(INDEX(Devis!$C$30:$C$49,9)="","",INDEX(Devis!$C$30:$C$49,9)),"")</f>
        <v/>
      </c>
      <c r="D37" s="35" t="str">
        <f aca="false">IFERROR(IF(INDEX(Devis!$D$30:$D$49,9)="","",INDEX(Devis!$D$30:$D$49,9)),"")</f>
        <v/>
      </c>
      <c r="E37" s="19" t="str">
        <f aca="false">IFERROR(IF(INDEX(Devis!$E$30:$E$49,9)="","",INDEX(Devis!$E$30:$E$49,9)),"")</f>
        <v/>
      </c>
      <c r="F37" s="20" t="str">
        <f aca="false">IFERROR(IF(INDEX(Devis!$F$30:$F$49,9)="","",INDEX(Devis!$F$30:$F$49,9)),"")</f>
        <v/>
      </c>
      <c r="G37" s="21" t="str">
        <f aca="false">IF(AND(ISNUMBER(D37),ISNUMBER(E37)),ROUND(D37*E37,2),"")</f>
        <v/>
      </c>
    </row>
    <row r="38" customFormat="false" ht="15" hidden="false" customHeight="false" outlineLevel="0" collapsed="false">
      <c r="A38" s="17" t="str">
        <f aca="false">IFERROR(IF(INDEX(Devis!$A$30:$A$49,10)="","",INDEX(Devis!$A$30:$A$49,10)),"")</f>
        <v/>
      </c>
      <c r="B38" s="34" t="str">
        <f aca="false">IFERROR(IF(INDEX(Devis!$B$30:$B$49,10)="","",INDEX(Devis!$B$30:$B$49,10)),"")</f>
        <v/>
      </c>
      <c r="C38" s="17" t="str">
        <f aca="false">IFERROR(IF(INDEX(Devis!$C$30:$C$49,10)="","",INDEX(Devis!$C$30:$C$49,10)),"")</f>
        <v/>
      </c>
      <c r="D38" s="35" t="str">
        <f aca="false">IFERROR(IF(INDEX(Devis!$D$30:$D$49,10)="","",INDEX(Devis!$D$30:$D$49,10)),"")</f>
        <v/>
      </c>
      <c r="E38" s="19" t="str">
        <f aca="false">IFERROR(IF(INDEX(Devis!$E$30:$E$49,10)="","",INDEX(Devis!$E$30:$E$49,10)),"")</f>
        <v/>
      </c>
      <c r="F38" s="20" t="str">
        <f aca="false">IFERROR(IF(INDEX(Devis!$F$30:$F$49,10)="","",INDEX(Devis!$F$30:$F$49,10)),"")</f>
        <v/>
      </c>
      <c r="G38" s="21" t="str">
        <f aca="false">IF(AND(ISNUMBER(D38),ISNUMBER(E38)),ROUND(D38*E38,2),"")</f>
        <v/>
      </c>
    </row>
    <row r="39" customFormat="false" ht="15" hidden="false" customHeight="false" outlineLevel="0" collapsed="false">
      <c r="A39" s="17" t="str">
        <f aca="false">IFERROR(IF(INDEX(Devis!$A$30:$A$49,11)="","",INDEX(Devis!$A$30:$A$49,11)),"")</f>
        <v/>
      </c>
      <c r="B39" s="34" t="str">
        <f aca="false">IFERROR(IF(INDEX(Devis!$B$30:$B$49,11)="","",INDEX(Devis!$B$30:$B$49,11)),"")</f>
        <v/>
      </c>
      <c r="C39" s="17" t="str">
        <f aca="false">IFERROR(IF(INDEX(Devis!$C$30:$C$49,11)="","",INDEX(Devis!$C$30:$C$49,11)),"")</f>
        <v/>
      </c>
      <c r="D39" s="35" t="str">
        <f aca="false">IFERROR(IF(INDEX(Devis!$D$30:$D$49,11)="","",INDEX(Devis!$D$30:$D$49,11)),"")</f>
        <v/>
      </c>
      <c r="E39" s="19" t="str">
        <f aca="false">IFERROR(IF(INDEX(Devis!$E$30:$E$49,11)="","",INDEX(Devis!$E$30:$E$49,11)),"")</f>
        <v/>
      </c>
      <c r="F39" s="20" t="str">
        <f aca="false">IFERROR(IF(INDEX(Devis!$F$30:$F$49,11)="","",INDEX(Devis!$F$30:$F$49,11)),"")</f>
        <v/>
      </c>
      <c r="G39" s="21" t="str">
        <f aca="false">IF(AND(ISNUMBER(D39),ISNUMBER(E39)),ROUND(D39*E39,2),"")</f>
        <v/>
      </c>
    </row>
    <row r="40" customFormat="false" ht="15" hidden="false" customHeight="false" outlineLevel="0" collapsed="false">
      <c r="A40" s="17" t="str">
        <f aca="false">IFERROR(IF(INDEX(Devis!$A$30:$A$49,12)="","",INDEX(Devis!$A$30:$A$49,12)),"")</f>
        <v/>
      </c>
      <c r="B40" s="34" t="str">
        <f aca="false">IFERROR(IF(INDEX(Devis!$B$30:$B$49,12)="","",INDEX(Devis!$B$30:$B$49,12)),"")</f>
        <v/>
      </c>
      <c r="C40" s="17" t="str">
        <f aca="false">IFERROR(IF(INDEX(Devis!$C$30:$C$49,12)="","",INDEX(Devis!$C$30:$C$49,12)),"")</f>
        <v/>
      </c>
      <c r="D40" s="35" t="str">
        <f aca="false">IFERROR(IF(INDEX(Devis!$D$30:$D$49,12)="","",INDEX(Devis!$D$30:$D$49,12)),"")</f>
        <v/>
      </c>
      <c r="E40" s="19" t="str">
        <f aca="false">IFERROR(IF(INDEX(Devis!$E$30:$E$49,12)="","",INDEX(Devis!$E$30:$E$49,12)),"")</f>
        <v/>
      </c>
      <c r="F40" s="20" t="str">
        <f aca="false">IFERROR(IF(INDEX(Devis!$F$30:$F$49,12)="","",INDEX(Devis!$F$30:$F$49,12)),"")</f>
        <v/>
      </c>
      <c r="G40" s="21" t="str">
        <f aca="false">IF(AND(ISNUMBER(D40),ISNUMBER(E40)),ROUND(D40*E40,2),"")</f>
        <v/>
      </c>
    </row>
    <row r="41" customFormat="false" ht="15" hidden="false" customHeight="false" outlineLevel="0" collapsed="false">
      <c r="A41" s="17" t="str">
        <f aca="false">IFERROR(IF(INDEX(Devis!$A$30:$A$49,13)="","",INDEX(Devis!$A$30:$A$49,13)),"")</f>
        <v/>
      </c>
      <c r="B41" s="34" t="str">
        <f aca="false">IFERROR(IF(INDEX(Devis!$B$30:$B$49,13)="","",INDEX(Devis!$B$30:$B$49,13)),"")</f>
        <v/>
      </c>
      <c r="C41" s="17" t="str">
        <f aca="false">IFERROR(IF(INDEX(Devis!$C$30:$C$49,13)="","",INDEX(Devis!$C$30:$C$49,13)),"")</f>
        <v/>
      </c>
      <c r="D41" s="35" t="str">
        <f aca="false">IFERROR(IF(INDEX(Devis!$D$30:$D$49,13)="","",INDEX(Devis!$D$30:$D$49,13)),"")</f>
        <v/>
      </c>
      <c r="E41" s="19" t="str">
        <f aca="false">IFERROR(IF(INDEX(Devis!$E$30:$E$49,13)="","",INDEX(Devis!$E$30:$E$49,13)),"")</f>
        <v/>
      </c>
      <c r="F41" s="20" t="str">
        <f aca="false">IFERROR(IF(INDEX(Devis!$F$30:$F$49,13)="","",INDEX(Devis!$F$30:$F$49,13)),"")</f>
        <v/>
      </c>
      <c r="G41" s="21" t="str">
        <f aca="false">IF(AND(ISNUMBER(D41),ISNUMBER(E41)),ROUND(D41*E41,2),"")</f>
        <v/>
      </c>
    </row>
    <row r="42" customFormat="false" ht="15" hidden="false" customHeight="false" outlineLevel="0" collapsed="false">
      <c r="A42" s="17" t="str">
        <f aca="false">IFERROR(IF(INDEX(Devis!$A$30:$A$49,14)="","",INDEX(Devis!$A$30:$A$49,14)),"")</f>
        <v/>
      </c>
      <c r="B42" s="34" t="str">
        <f aca="false">IFERROR(IF(INDEX(Devis!$B$30:$B$49,14)="","",INDEX(Devis!$B$30:$B$49,14)),"")</f>
        <v/>
      </c>
      <c r="C42" s="17" t="str">
        <f aca="false">IFERROR(IF(INDEX(Devis!$C$30:$C$49,14)="","",INDEX(Devis!$C$30:$C$49,14)),"")</f>
        <v/>
      </c>
      <c r="D42" s="35" t="str">
        <f aca="false">IFERROR(IF(INDEX(Devis!$D$30:$D$49,14)="","",INDEX(Devis!$D$30:$D$49,14)),"")</f>
        <v/>
      </c>
      <c r="E42" s="19" t="str">
        <f aca="false">IFERROR(IF(INDEX(Devis!$E$30:$E$49,14)="","",INDEX(Devis!$E$30:$E$49,14)),"")</f>
        <v/>
      </c>
      <c r="F42" s="20" t="str">
        <f aca="false">IFERROR(IF(INDEX(Devis!$F$30:$F$49,14)="","",INDEX(Devis!$F$30:$F$49,14)),"")</f>
        <v/>
      </c>
      <c r="G42" s="21" t="str">
        <f aca="false">IF(AND(ISNUMBER(D42),ISNUMBER(E42)),ROUND(D42*E42,2),"")</f>
        <v/>
      </c>
    </row>
    <row r="43" customFormat="false" ht="15" hidden="false" customHeight="false" outlineLevel="0" collapsed="false">
      <c r="A43" s="17" t="str">
        <f aca="false">IFERROR(IF(INDEX(Devis!$A$30:$A$49,15)="","",INDEX(Devis!$A$30:$A$49,15)),"")</f>
        <v/>
      </c>
      <c r="B43" s="34" t="str">
        <f aca="false">IFERROR(IF(INDEX(Devis!$B$30:$B$49,15)="","",INDEX(Devis!$B$30:$B$49,15)),"")</f>
        <v/>
      </c>
      <c r="C43" s="17" t="str">
        <f aca="false">IFERROR(IF(INDEX(Devis!$C$30:$C$49,15)="","",INDEX(Devis!$C$30:$C$49,15)),"")</f>
        <v/>
      </c>
      <c r="D43" s="35" t="str">
        <f aca="false">IFERROR(IF(INDEX(Devis!$D$30:$D$49,15)="","",INDEX(Devis!$D$30:$D$49,15)),"")</f>
        <v/>
      </c>
      <c r="E43" s="19" t="str">
        <f aca="false">IFERROR(IF(INDEX(Devis!$E$30:$E$49,15)="","",INDEX(Devis!$E$30:$E$49,15)),"")</f>
        <v/>
      </c>
      <c r="F43" s="20" t="str">
        <f aca="false">IFERROR(IF(INDEX(Devis!$F$30:$F$49,15)="","",INDEX(Devis!$F$30:$F$49,15)),"")</f>
        <v/>
      </c>
      <c r="G43" s="21" t="str">
        <f aca="false">IF(AND(ISNUMBER(D43),ISNUMBER(E43)),ROUND(D43*E43,2),"")</f>
        <v/>
      </c>
    </row>
    <row r="44" customFormat="false" ht="15" hidden="false" customHeight="false" outlineLevel="0" collapsed="false">
      <c r="A44" s="17" t="str">
        <f aca="false">IFERROR(IF(INDEX(Devis!$A$30:$A$49,16)="","",INDEX(Devis!$A$30:$A$49,16)),"")</f>
        <v/>
      </c>
      <c r="B44" s="34" t="str">
        <f aca="false">IFERROR(IF(INDEX(Devis!$B$30:$B$49,16)="","",INDEX(Devis!$B$30:$B$49,16)),"")</f>
        <v/>
      </c>
      <c r="C44" s="17" t="str">
        <f aca="false">IFERROR(IF(INDEX(Devis!$C$30:$C$49,16)="","",INDEX(Devis!$C$30:$C$49,16)),"")</f>
        <v/>
      </c>
      <c r="D44" s="35" t="str">
        <f aca="false">IFERROR(IF(INDEX(Devis!$D$30:$D$49,16)="","",INDEX(Devis!$D$30:$D$49,16)),"")</f>
        <v/>
      </c>
      <c r="E44" s="19" t="str">
        <f aca="false">IFERROR(IF(INDEX(Devis!$E$30:$E$49,16)="","",INDEX(Devis!$E$30:$E$49,16)),"")</f>
        <v/>
      </c>
      <c r="F44" s="20" t="str">
        <f aca="false">IFERROR(IF(INDEX(Devis!$F$30:$F$49,16)="","",INDEX(Devis!$F$30:$F$49,16)),"")</f>
        <v/>
      </c>
      <c r="G44" s="21" t="str">
        <f aca="false">IF(AND(ISNUMBER(D44),ISNUMBER(E44)),ROUND(D44*E44,2),"")</f>
        <v/>
      </c>
    </row>
    <row r="45" customFormat="false" ht="15" hidden="false" customHeight="false" outlineLevel="0" collapsed="false">
      <c r="A45" s="17" t="str">
        <f aca="false">IFERROR(IF(INDEX(Devis!$A$30:$A$49,17)="","",INDEX(Devis!$A$30:$A$49,17)),"")</f>
        <v/>
      </c>
      <c r="B45" s="34" t="str">
        <f aca="false">IFERROR(IF(INDEX(Devis!$B$30:$B$49,17)="","",INDEX(Devis!$B$30:$B$49,17)),"")</f>
        <v/>
      </c>
      <c r="C45" s="17" t="str">
        <f aca="false">IFERROR(IF(INDEX(Devis!$C$30:$C$49,17)="","",INDEX(Devis!$C$30:$C$49,17)),"")</f>
        <v/>
      </c>
      <c r="D45" s="35" t="str">
        <f aca="false">IFERROR(IF(INDEX(Devis!$D$30:$D$49,17)="","",INDEX(Devis!$D$30:$D$49,17)),"")</f>
        <v/>
      </c>
      <c r="E45" s="19" t="str">
        <f aca="false">IFERROR(IF(INDEX(Devis!$E$30:$E$49,17)="","",INDEX(Devis!$E$30:$E$49,17)),"")</f>
        <v/>
      </c>
      <c r="F45" s="20" t="str">
        <f aca="false">IFERROR(IF(INDEX(Devis!$F$30:$F$49,17)="","",INDEX(Devis!$F$30:$F$49,17)),"")</f>
        <v/>
      </c>
      <c r="G45" s="21" t="str">
        <f aca="false">IF(AND(ISNUMBER(D45),ISNUMBER(E45)),ROUND(D45*E45,2),"")</f>
        <v/>
      </c>
    </row>
    <row r="46" customFormat="false" ht="15" hidden="false" customHeight="false" outlineLevel="0" collapsed="false">
      <c r="A46" s="17" t="str">
        <f aca="false">IFERROR(IF(INDEX(Devis!$A$30:$A$49,18)="","",INDEX(Devis!$A$30:$A$49,18)),"")</f>
        <v/>
      </c>
      <c r="B46" s="34" t="str">
        <f aca="false">IFERROR(IF(INDEX(Devis!$B$30:$B$49,18)="","",INDEX(Devis!$B$30:$B$49,18)),"")</f>
        <v/>
      </c>
      <c r="C46" s="17" t="str">
        <f aca="false">IFERROR(IF(INDEX(Devis!$C$30:$C$49,18)="","",INDEX(Devis!$C$30:$C$49,18)),"")</f>
        <v/>
      </c>
      <c r="D46" s="35" t="str">
        <f aca="false">IFERROR(IF(INDEX(Devis!$D$30:$D$49,18)="","",INDEX(Devis!$D$30:$D$49,18)),"")</f>
        <v/>
      </c>
      <c r="E46" s="19" t="str">
        <f aca="false">IFERROR(IF(INDEX(Devis!$E$30:$E$49,18)="","",INDEX(Devis!$E$30:$E$49,18)),"")</f>
        <v/>
      </c>
      <c r="F46" s="20" t="str">
        <f aca="false">IFERROR(IF(INDEX(Devis!$F$30:$F$49,18)="","",INDEX(Devis!$F$30:$F$49,18)),"")</f>
        <v/>
      </c>
      <c r="G46" s="21" t="str">
        <f aca="false">IF(AND(ISNUMBER(D46),ISNUMBER(E46)),ROUND(D46*E46,2),"")</f>
        <v/>
      </c>
    </row>
    <row r="47" customFormat="false" ht="15" hidden="false" customHeight="false" outlineLevel="0" collapsed="false">
      <c r="A47" s="17" t="str">
        <f aca="false">IFERROR(IF(INDEX(Devis!$A$30:$A$49,19)="","",INDEX(Devis!$A$30:$A$49,19)),"")</f>
        <v/>
      </c>
      <c r="B47" s="34" t="str">
        <f aca="false">IFERROR(IF(INDEX(Devis!$B$30:$B$49,19)="","",INDEX(Devis!$B$30:$B$49,19)),"")</f>
        <v/>
      </c>
      <c r="C47" s="17" t="str">
        <f aca="false">IFERROR(IF(INDEX(Devis!$C$30:$C$49,19)="","",INDEX(Devis!$C$30:$C$49,19)),"")</f>
        <v/>
      </c>
      <c r="D47" s="35" t="str">
        <f aca="false">IFERROR(IF(INDEX(Devis!$D$30:$D$49,19)="","",INDEX(Devis!$D$30:$D$49,19)),"")</f>
        <v/>
      </c>
      <c r="E47" s="19" t="str">
        <f aca="false">IFERROR(IF(INDEX(Devis!$E$30:$E$49,19)="","",INDEX(Devis!$E$30:$E$49,19)),"")</f>
        <v/>
      </c>
      <c r="F47" s="20" t="str">
        <f aca="false">IFERROR(IF(INDEX(Devis!$F$30:$F$49,19)="","",INDEX(Devis!$F$30:$F$49,19)),"")</f>
        <v/>
      </c>
      <c r="G47" s="21" t="str">
        <f aca="false">IF(AND(ISNUMBER(D47),ISNUMBER(E47)),ROUND(D47*E47,2),"")</f>
        <v/>
      </c>
    </row>
    <row r="48" customFormat="false" ht="15" hidden="false" customHeight="false" outlineLevel="0" collapsed="false">
      <c r="A48" s="17" t="str">
        <f aca="false">IFERROR(IF(INDEX(Devis!$A$30:$A$49,20)="","",INDEX(Devis!$A$30:$A$49,20)),"")</f>
        <v/>
      </c>
      <c r="B48" s="34" t="str">
        <f aca="false">IFERROR(IF(INDEX(Devis!$B$30:$B$49,20)="","",INDEX(Devis!$B$30:$B$49,20)),"")</f>
        <v/>
      </c>
      <c r="C48" s="17" t="str">
        <f aca="false">IFERROR(IF(INDEX(Devis!$C$30:$C$49,20)="","",INDEX(Devis!$C$30:$C$49,20)),"")</f>
        <v/>
      </c>
      <c r="D48" s="35" t="str">
        <f aca="false">IFERROR(IF(INDEX(Devis!$D$30:$D$49,20)="","",INDEX(Devis!$D$30:$D$49,20)),"")</f>
        <v/>
      </c>
      <c r="E48" s="19" t="str">
        <f aca="false">IFERROR(IF(INDEX(Devis!$E$30:$E$49,20)="","",INDEX(Devis!$E$30:$E$49,20)),"")</f>
        <v/>
      </c>
      <c r="F48" s="20" t="str">
        <f aca="false">IFERROR(IF(INDEX(Devis!$F$30:$F$49,20)="","",INDEX(Devis!$F$30:$F$49,20)),"")</f>
        <v/>
      </c>
      <c r="G48" s="21" t="str">
        <f aca="false">IF(AND(ISNUMBER(D48),ISNUMBER(E48)),ROUND(D48*E48,2),"")</f>
        <v/>
      </c>
    </row>
    <row r="49" customFormat="false" ht="15" hidden="false" customHeight="false" outlineLevel="0" collapsed="false">
      <c r="A49" s="17" t="str">
        <f aca="false">IFERROR(IF(INDEX(Devis!$A$30:$A$49,21)="","",INDEX(Devis!$A$30:$A$49,21)),"")</f>
        <v/>
      </c>
      <c r="B49" s="34" t="str">
        <f aca="false">IFERROR(IF(INDEX(Devis!$B$30:$B$49,21)="","",INDEX(Devis!$B$30:$B$49,21)),"")</f>
        <v/>
      </c>
      <c r="C49" s="17" t="str">
        <f aca="false">IFERROR(IF(INDEX(Devis!$C$30:$C$49,21)="","",INDEX(Devis!$C$30:$C$49,21)),"")</f>
        <v/>
      </c>
      <c r="D49" s="35" t="str">
        <f aca="false">IFERROR(IF(INDEX(Devis!$D$30:$D$49,21)="","",INDEX(Devis!$D$30:$D$49,21)),"")</f>
        <v/>
      </c>
      <c r="E49" s="19" t="str">
        <f aca="false">IFERROR(IF(INDEX(Devis!$E$30:$E$49,21)="","",INDEX(Devis!$E$30:$E$49,21)),"")</f>
        <v/>
      </c>
      <c r="F49" s="20" t="str">
        <f aca="false">IFERROR(IF(INDEX(Devis!$F$30:$F$49,21)="","",INDEX(Devis!$F$30:$F$49,21)),"")</f>
        <v/>
      </c>
      <c r="G49" s="21" t="str">
        <f aca="false">IF(AND(ISNUMBER(D49),ISNUMBER(E49)),ROUND(D49*E49,2),"")</f>
        <v/>
      </c>
    </row>
    <row r="50" customFormat="false" ht="15" hidden="false" customHeight="false" outlineLevel="0" collapsed="false">
      <c r="A50" s="17" t="str">
        <f aca="false">IFERROR(IF(INDEX(Devis!$A$30:$A$49,22)="","",INDEX(Devis!$A$30:$A$49,22)),"")</f>
        <v/>
      </c>
      <c r="B50" s="34" t="str">
        <f aca="false">IFERROR(IF(INDEX(Devis!$B$30:$B$49,22)="","",INDEX(Devis!$B$30:$B$49,22)),"")</f>
        <v/>
      </c>
      <c r="C50" s="17" t="str">
        <f aca="false">IFERROR(IF(INDEX(Devis!$C$30:$C$49,22)="","",INDEX(Devis!$C$30:$C$49,22)),"")</f>
        <v/>
      </c>
      <c r="D50" s="35" t="str">
        <f aca="false">IFERROR(IF(INDEX(Devis!$D$30:$D$49,22)="","",INDEX(Devis!$D$30:$D$49,22)),"")</f>
        <v/>
      </c>
      <c r="E50" s="19" t="str">
        <f aca="false">IFERROR(IF(INDEX(Devis!$E$30:$E$49,22)="","",INDEX(Devis!$E$30:$E$49,22)),"")</f>
        <v/>
      </c>
      <c r="F50" s="20" t="str">
        <f aca="false">IFERROR(IF(INDEX(Devis!$F$30:$F$49,22)="","",INDEX(Devis!$F$30:$F$49,22)),"")</f>
        <v/>
      </c>
      <c r="G50" s="21" t="str">
        <f aca="false">IF(AND(ISNUMBER(D50),ISNUMBER(E50)),ROUND(D50*E50,2),"")</f>
        <v/>
      </c>
    </row>
    <row r="51" customFormat="false" ht="15" hidden="false" customHeight="false" outlineLevel="0" collapsed="false">
      <c r="A51" s="17" t="str">
        <f aca="false">IFERROR(IF(INDEX(Devis!$A$30:$A$49,23)="","",INDEX(Devis!$A$30:$A$49,23)),"")</f>
        <v/>
      </c>
      <c r="B51" s="34" t="str">
        <f aca="false">IFERROR(IF(INDEX(Devis!$B$30:$B$49,23)="","",INDEX(Devis!$B$30:$B$49,23)),"")</f>
        <v/>
      </c>
      <c r="C51" s="17" t="str">
        <f aca="false">IFERROR(IF(INDEX(Devis!$C$30:$C$49,23)="","",INDEX(Devis!$C$30:$C$49,23)),"")</f>
        <v/>
      </c>
      <c r="D51" s="35" t="str">
        <f aca="false">IFERROR(IF(INDEX(Devis!$D$30:$D$49,23)="","",INDEX(Devis!$D$30:$D$49,23)),"")</f>
        <v/>
      </c>
      <c r="E51" s="19" t="str">
        <f aca="false">IFERROR(IF(INDEX(Devis!$E$30:$E$49,23)="","",INDEX(Devis!$E$30:$E$49,23)),"")</f>
        <v/>
      </c>
      <c r="F51" s="20" t="str">
        <f aca="false">IFERROR(IF(INDEX(Devis!$F$30:$F$49,23)="","",INDEX(Devis!$F$30:$F$49,23)),"")</f>
        <v/>
      </c>
      <c r="G51" s="21" t="str">
        <f aca="false">IF(AND(ISNUMBER(D51),ISNUMBER(E51)),ROUND(D51*E51,2),"")</f>
        <v/>
      </c>
    </row>
    <row r="52" customFormat="false" ht="15" hidden="false" customHeight="false" outlineLevel="0" collapsed="false">
      <c r="A52" s="17" t="str">
        <f aca="false">IFERROR(IF(INDEX(Devis!$A$30:$A$49,24)="","",INDEX(Devis!$A$30:$A$49,24)),"")</f>
        <v/>
      </c>
      <c r="B52" s="34" t="str">
        <f aca="false">IFERROR(IF(INDEX(Devis!$B$30:$B$49,24)="","",INDEX(Devis!$B$30:$B$49,24)),"")</f>
        <v/>
      </c>
      <c r="C52" s="17" t="str">
        <f aca="false">IFERROR(IF(INDEX(Devis!$C$30:$C$49,24)="","",INDEX(Devis!$C$30:$C$49,24)),"")</f>
        <v/>
      </c>
      <c r="D52" s="35" t="str">
        <f aca="false">IFERROR(IF(INDEX(Devis!$D$30:$D$49,24)="","",INDEX(Devis!$D$30:$D$49,24)),"")</f>
        <v/>
      </c>
      <c r="E52" s="19" t="str">
        <f aca="false">IFERROR(IF(INDEX(Devis!$E$30:$E$49,24)="","",INDEX(Devis!$E$30:$E$49,24)),"")</f>
        <v/>
      </c>
      <c r="F52" s="20" t="str">
        <f aca="false">IFERROR(IF(INDEX(Devis!$F$30:$F$49,24)="","",INDEX(Devis!$F$30:$F$49,24)),"")</f>
        <v/>
      </c>
      <c r="G52" s="21" t="str">
        <f aca="false">IF(AND(ISNUMBER(D52),ISNUMBER(E52)),ROUND(D52*E52,2),"")</f>
        <v/>
      </c>
    </row>
    <row r="53" customFormat="false" ht="15" hidden="false" customHeight="false" outlineLevel="0" collapsed="false">
      <c r="A53" s="17" t="str">
        <f aca="false">IFERROR(IF(INDEX(Devis!$A$30:$A$49,25)="","",INDEX(Devis!$A$30:$A$49,25)),"")</f>
        <v/>
      </c>
      <c r="B53" s="34" t="str">
        <f aca="false">IFERROR(IF(INDEX(Devis!$B$30:$B$49,25)="","",INDEX(Devis!$B$30:$B$49,25)),"")</f>
        <v/>
      </c>
      <c r="C53" s="17" t="str">
        <f aca="false">IFERROR(IF(INDEX(Devis!$C$30:$C$49,25)="","",INDEX(Devis!$C$30:$C$49,25)),"")</f>
        <v/>
      </c>
      <c r="D53" s="35" t="str">
        <f aca="false">IFERROR(IF(INDEX(Devis!$D$30:$D$49,25)="","",INDEX(Devis!$D$30:$D$49,25)),"")</f>
        <v/>
      </c>
      <c r="E53" s="19" t="str">
        <f aca="false">IFERROR(IF(INDEX(Devis!$E$30:$E$49,25)="","",INDEX(Devis!$E$30:$E$49,25)),"")</f>
        <v/>
      </c>
      <c r="F53" s="20" t="str">
        <f aca="false">IFERROR(IF(INDEX(Devis!$F$30:$F$49,25)="","",INDEX(Devis!$F$30:$F$49,25)),"")</f>
        <v/>
      </c>
      <c r="G53" s="21" t="str">
        <f aca="false">IF(AND(ISNUMBER(D53),ISNUMBER(E53)),ROUND(D53*E53,2),"")</f>
        <v/>
      </c>
    </row>
    <row r="55" customFormat="false" ht="15" hidden="false" customHeight="false" outlineLevel="0" collapsed="false">
      <c r="D55" s="22" t="s">
        <v>57</v>
      </c>
      <c r="E55" s="22"/>
      <c r="F55" s="22"/>
      <c r="G55" s="23" t="n">
        <f aca="false">SUM(G29:G53)</f>
        <v>0</v>
      </c>
    </row>
    <row r="56" customFormat="false" ht="15" hidden="false" customHeight="false" outlineLevel="0" collapsed="false">
      <c r="D56" s="24" t="s">
        <v>58</v>
      </c>
      <c r="E56" s="24"/>
      <c r="F56" s="24"/>
      <c r="G56" s="21" t="n">
        <f aca="false">IF(Devis!C27="Franchise en base (293 B)",0,ROUND(SUMIF(F29:F53,0.055,G29:G53)*0.055,2))</f>
        <v>0</v>
      </c>
    </row>
    <row r="57" customFormat="false" ht="15" hidden="false" customHeight="false" outlineLevel="0" collapsed="false">
      <c r="D57" s="24" t="s">
        <v>59</v>
      </c>
      <c r="E57" s="24"/>
      <c r="F57" s="24"/>
      <c r="G57" s="21" t="n">
        <f aca="false">IF(Devis!C27="Franchise en base (293 B)",0,ROUND(SUMIF(F29:F53,0.1,G29:G53)*0.1,2))</f>
        <v>0</v>
      </c>
    </row>
    <row r="58" customFormat="false" ht="15" hidden="false" customHeight="false" outlineLevel="0" collapsed="false">
      <c r="D58" s="24" t="s">
        <v>60</v>
      </c>
      <c r="E58" s="24"/>
      <c r="F58" s="24"/>
      <c r="G58" s="21" t="n">
        <f aca="false">IF(Devis!C27="Franchise en base (293 B)",0,ROUND(SUMIF(F29:F53,0.2,G29:G53)*0.2,2))</f>
        <v>0</v>
      </c>
    </row>
    <row r="59" customFormat="false" ht="15" hidden="false" customHeight="false" outlineLevel="0" collapsed="false">
      <c r="D59" s="24" t="s">
        <v>61</v>
      </c>
      <c r="E59" s="24"/>
      <c r="F59" s="24"/>
      <c r="G59" s="21" t="n">
        <f aca="false">SUM(G56:G58)</f>
        <v>0</v>
      </c>
    </row>
    <row r="60" customFormat="false" ht="15" hidden="false" customHeight="false" outlineLevel="0" collapsed="false">
      <c r="D60" s="22" t="s">
        <v>62</v>
      </c>
      <c r="E60" s="22"/>
      <c r="F60" s="22"/>
      <c r="G60" s="23" t="n">
        <f aca="false">G55+G59</f>
        <v>0</v>
      </c>
    </row>
    <row r="61" customFormat="false" ht="15" hidden="false" customHeight="false" outlineLevel="0" collapsed="false">
      <c r="D61" s="24" t="s">
        <v>88</v>
      </c>
      <c r="E61" s="24"/>
      <c r="F61" s="24"/>
      <c r="G61" s="19" t="n">
        <f aca="false">Devis!G57</f>
        <v>0</v>
      </c>
    </row>
    <row r="62" customFormat="false" ht="15" hidden="false" customHeight="false" outlineLevel="0" collapsed="false">
      <c r="D62" s="22" t="s">
        <v>89</v>
      </c>
      <c r="E62" s="22"/>
      <c r="F62" s="22"/>
      <c r="G62" s="23" t="n">
        <f aca="false">G60-G61</f>
        <v>0</v>
      </c>
    </row>
    <row r="63" customFormat="false" ht="15" hidden="false" customHeight="false" outlineLevel="0" collapsed="false">
      <c r="B63" s="22" t="str">
        <f aca="false">IF(Devis!C27="Franchise en base (293 B)","TVA non applicable, article 293 B du CGI","")</f>
        <v/>
      </c>
      <c r="C63" s="22"/>
      <c r="D63" s="22"/>
      <c r="E63" s="22"/>
      <c r="F63" s="22"/>
      <c r="G63" s="22"/>
    </row>
    <row r="65" customFormat="false" ht="15" hidden="false" customHeight="false" outlineLevel="0" collapsed="false">
      <c r="A65" s="8" t="s">
        <v>90</v>
      </c>
      <c r="B65" s="8"/>
      <c r="C65" s="8"/>
      <c r="D65" s="8"/>
      <c r="E65" s="8"/>
      <c r="F65" s="8"/>
      <c r="G65" s="8"/>
    </row>
    <row r="66" customFormat="false" ht="39.75" hidden="false" customHeight="true" outlineLevel="0" collapsed="false">
      <c r="A66" s="16" t="s">
        <v>91</v>
      </c>
      <c r="B66" s="16"/>
      <c r="C66" s="16"/>
      <c r="D66" s="16"/>
      <c r="E66" s="16"/>
      <c r="F66" s="16"/>
      <c r="G66" s="16"/>
    </row>
    <row r="67" customFormat="false" ht="39.75" hidden="false" customHeight="true" outlineLevel="0" collapsed="false">
      <c r="A67" s="16" t="s">
        <v>92</v>
      </c>
      <c r="B67" s="16"/>
      <c r="C67" s="16"/>
      <c r="D67" s="16"/>
      <c r="E67" s="16"/>
      <c r="F67" s="16"/>
      <c r="G67" s="16"/>
    </row>
    <row r="69" customFormat="false" ht="15" hidden="false" customHeight="false" outlineLevel="0" collapsed="false">
      <c r="A69" s="27" t="s">
        <v>73</v>
      </c>
    </row>
    <row r="72" customFormat="false" ht="15" hidden="false" customHeight="false" outlineLevel="0" collapsed="false">
      <c r="A72" s="8" t="s">
        <v>74</v>
      </c>
      <c r="B72" s="8"/>
      <c r="C72" s="8"/>
      <c r="D72" s="8"/>
      <c r="E72" s="8"/>
      <c r="F72" s="8"/>
      <c r="G72" s="8"/>
    </row>
    <row r="73" customFormat="false" ht="15" hidden="false" customHeight="false" outlineLevel="0" collapsed="false">
      <c r="A73" s="28" t="s">
        <v>82</v>
      </c>
      <c r="B73" s="28"/>
      <c r="C73" s="28"/>
      <c r="D73" s="28"/>
      <c r="E73" s="28"/>
      <c r="F73" s="28"/>
      <c r="G73" s="30" t="str">
        <f aca="false">IF(C21="","À remplir","OK")</f>
        <v>À remplir</v>
      </c>
    </row>
    <row r="74" customFormat="false" ht="15" hidden="false" customHeight="false" outlineLevel="0" collapsed="false">
      <c r="A74" s="28" t="s">
        <v>93</v>
      </c>
      <c r="B74" s="28"/>
      <c r="C74" s="28"/>
      <c r="D74" s="28"/>
      <c r="E74" s="28"/>
      <c r="F74" s="28"/>
      <c r="G74" s="30" t="str">
        <f aca="false">IF(ISNUMBER(C22),"OK","Date à saisir")</f>
        <v>Date à saisir</v>
      </c>
    </row>
    <row r="75" customFormat="false" ht="15" hidden="false" customHeight="false" outlineLevel="0" collapsed="false">
      <c r="A75" s="28" t="s">
        <v>94</v>
      </c>
      <c r="B75" s="28"/>
      <c r="C75" s="28"/>
      <c r="D75" s="28"/>
      <c r="E75" s="28"/>
      <c r="F75" s="28"/>
      <c r="G75" s="30" t="str">
        <f aca="false">IF(ISNUMBER(C23),"OK","Date à saisir")</f>
        <v>Date à saisir</v>
      </c>
    </row>
    <row r="76" customFormat="false" ht="15" hidden="false" customHeight="false" outlineLevel="0" collapsed="false">
      <c r="A76" s="28" t="s">
        <v>95</v>
      </c>
      <c r="B76" s="28"/>
      <c r="C76" s="28"/>
      <c r="D76" s="28"/>
      <c r="E76" s="28"/>
      <c r="F76" s="28"/>
      <c r="G76" s="30" t="str">
        <f aca="false">IF(ROWS(Devis!$B$30:$B$49)&lt;=25,"OK","Lignes en trop")</f>
        <v>OK</v>
      </c>
    </row>
    <row r="77" customFormat="false" ht="27.75" hidden="false" customHeight="true" outlineLevel="0" collapsed="false">
      <c r="A77" s="31" t="s">
        <v>96</v>
      </c>
      <c r="B77" s="31"/>
      <c r="C77" s="31"/>
      <c r="D77" s="31"/>
      <c r="E77" s="31"/>
      <c r="F77" s="31"/>
      <c r="G77" s="31"/>
    </row>
  </sheetData>
  <mergeCells count="59">
    <mergeCell ref="A1:G1"/>
    <mergeCell ref="A2:G2"/>
    <mergeCell ref="A4:G4"/>
    <mergeCell ref="A5:B5"/>
    <mergeCell ref="C5:G5"/>
    <mergeCell ref="A6:B6"/>
    <mergeCell ref="C6:G6"/>
    <mergeCell ref="A7:B7"/>
    <mergeCell ref="C7:G7"/>
    <mergeCell ref="A8:B8"/>
    <mergeCell ref="C8:G8"/>
    <mergeCell ref="A9:B9"/>
    <mergeCell ref="C9:G9"/>
    <mergeCell ref="A10:B10"/>
    <mergeCell ref="C10:G10"/>
    <mergeCell ref="A11:B11"/>
    <mergeCell ref="C11:G11"/>
    <mergeCell ref="A12:B12"/>
    <mergeCell ref="C12:G12"/>
    <mergeCell ref="A14:G14"/>
    <mergeCell ref="A15:B15"/>
    <mergeCell ref="C15:G15"/>
    <mergeCell ref="A16:B16"/>
    <mergeCell ref="C16:G16"/>
    <mergeCell ref="A17:B17"/>
    <mergeCell ref="C17:G17"/>
    <mergeCell ref="A18:B18"/>
    <mergeCell ref="C18:G18"/>
    <mergeCell ref="A20:G20"/>
    <mergeCell ref="A21:B21"/>
    <mergeCell ref="C21:G21"/>
    <mergeCell ref="A22:B22"/>
    <mergeCell ref="C22:G22"/>
    <mergeCell ref="A23:B23"/>
    <mergeCell ref="C23:G23"/>
    <mergeCell ref="A24:B24"/>
    <mergeCell ref="C24:G24"/>
    <mergeCell ref="A25:B25"/>
    <mergeCell ref="C25:G25"/>
    <mergeCell ref="A26:B26"/>
    <mergeCell ref="C26:G26"/>
    <mergeCell ref="D55:F55"/>
    <mergeCell ref="D56:F56"/>
    <mergeCell ref="D57:F57"/>
    <mergeCell ref="D58:F58"/>
    <mergeCell ref="D59:F59"/>
    <mergeCell ref="D60:F60"/>
    <mergeCell ref="D61:F61"/>
    <mergeCell ref="D62:F62"/>
    <mergeCell ref="B63:G63"/>
    <mergeCell ref="A65:G65"/>
    <mergeCell ref="A66:G66"/>
    <mergeCell ref="A67:G67"/>
    <mergeCell ref="A72:G72"/>
    <mergeCell ref="A73:F73"/>
    <mergeCell ref="A74:F74"/>
    <mergeCell ref="A75:F75"/>
    <mergeCell ref="A76:F76"/>
    <mergeCell ref="A77:G77"/>
  </mergeCells>
  <conditionalFormatting sqref="G73:G76">
    <cfRule type="cellIs" priority="2" operator="equal" aboveAverage="0" equalAverage="0" bottom="0" percent="0" rank="0" text="" dxfId="0">
      <formula>"OK"</formula>
    </cfRule>
    <cfRule type="cellIs" priority="3" operator="notEqual" aboveAverage="0" equalAverage="0" bottom="0" percent="0" rank="0" text="" dxfId="1">
      <formula>"OK"</formula>
    </cfRule>
  </conditionalFormatting>
  <hyperlinks>
    <hyperlink ref="A69" r:id="rId2" display="Modèle gratuit Izi-Devis, mode d'emploi et exemple : https://izi-devis.net/blog/modele-devis-excel-word"/>
  </hyperlinks>
  <printOptions headings="false" gridLines="false" gridLinesSet="true" horizontalCentered="false" verticalCentered="false"/>
  <pageMargins left="0.75" right="0.75"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&amp;C&amp;"Arial"Page &amp;P / &amp;N</oddFooter>
  </headerFooter>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4343E"/>
    <pageSetUpPr fitToPage="true"/>
  </sheetPr>
  <dimension ref="A1:H10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8" topLeftCell="A9"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18"/>
    <col collapsed="false" customWidth="true" hidden="false" outlineLevel="0" max="2" min="2" style="0" width="12"/>
    <col collapsed="false" customWidth="true" hidden="false" outlineLevel="0" max="3" min="3" style="0" width="22"/>
    <col collapsed="false" customWidth="true" hidden="false" outlineLevel="0" max="4" min="4" style="0" width="34"/>
    <col collapsed="false" customWidth="true" hidden="false" outlineLevel="0" max="5" min="5" style="0" width="14"/>
    <col collapsed="false" customWidth="true" hidden="false" outlineLevel="0" max="6" min="6" style="0" width="13"/>
    <col collapsed="false" customWidth="true" hidden="false" outlineLevel="0" max="7" min="7" style="0" width="12"/>
    <col collapsed="false" customWidth="true" hidden="false" outlineLevel="0" max="8" min="8" style="0" width="30"/>
  </cols>
  <sheetData>
    <row r="1" customFormat="false" ht="19.7" hidden="false" customHeight="false" outlineLevel="0" collapsed="false">
      <c r="A1" s="36" t="s">
        <v>97</v>
      </c>
      <c r="B1" s="36"/>
      <c r="C1" s="36"/>
      <c r="D1" s="36"/>
      <c r="E1" s="36"/>
      <c r="F1" s="36"/>
      <c r="G1" s="36"/>
      <c r="H1" s="36"/>
    </row>
    <row r="2" customFormat="false" ht="27.75" hidden="false" customHeight="true" outlineLevel="0" collapsed="false">
      <c r="A2" s="31" t="s">
        <v>98</v>
      </c>
      <c r="B2" s="31"/>
      <c r="C2" s="31"/>
      <c r="D2" s="31"/>
      <c r="E2" s="31"/>
      <c r="F2" s="31"/>
      <c r="G2" s="31"/>
      <c r="H2" s="31"/>
    </row>
    <row r="4" customFormat="false" ht="15" hidden="false" customHeight="false" outlineLevel="0" collapsed="false">
      <c r="A4" s="37" t="s">
        <v>99</v>
      </c>
      <c r="B4" s="38" t="n">
        <f aca="false">COUNTIFS(A9:A108,"&lt;&gt;",G9:G108,"&lt;&gt;À envoyer")</f>
        <v>2</v>
      </c>
      <c r="D4" s="37" t="s">
        <v>100</v>
      </c>
      <c r="E4" s="39" t="n">
        <f aca="false">SUMIF(G9:G108,"Signé",E9:E108)</f>
        <v>1072.5</v>
      </c>
    </row>
    <row r="5" customFormat="false" ht="15" hidden="false" customHeight="false" outlineLevel="0" collapsed="false">
      <c r="A5" s="37" t="s">
        <v>101</v>
      </c>
      <c r="B5" s="38" t="n">
        <f aca="false">COUNTIF(G9:G108,"Signé")</f>
        <v>1</v>
      </c>
      <c r="D5" s="37" t="s">
        <v>102</v>
      </c>
      <c r="E5" s="39" t="n">
        <f aca="false">SUMIF(G9:G108,"Envoyé",E9:E108)+SUMIF(G9:G108,"Relancé",E9:E108)</f>
        <v>5464</v>
      </c>
    </row>
    <row r="6" customFormat="false" ht="15" hidden="false" customHeight="false" outlineLevel="0" collapsed="false">
      <c r="A6" s="37" t="s">
        <v>103</v>
      </c>
      <c r="B6" s="40" t="n">
        <f aca="false">IF(B4=0,0,B5/B4)</f>
        <v>0.5</v>
      </c>
    </row>
    <row r="8" customFormat="false" ht="15" hidden="false" customHeight="false" outlineLevel="0" collapsed="false">
      <c r="A8" s="41" t="s">
        <v>104</v>
      </c>
      <c r="B8" s="41" t="s">
        <v>105</v>
      </c>
      <c r="C8" s="41" t="s">
        <v>106</v>
      </c>
      <c r="D8" s="41" t="s">
        <v>107</v>
      </c>
      <c r="E8" s="41" t="s">
        <v>108</v>
      </c>
      <c r="F8" s="41" t="s">
        <v>109</v>
      </c>
      <c r="G8" s="41" t="s">
        <v>110</v>
      </c>
      <c r="H8" s="41" t="s">
        <v>111</v>
      </c>
    </row>
    <row r="9" customFormat="false" ht="15" hidden="false" customHeight="false" outlineLevel="0" collapsed="false">
      <c r="A9" s="42" t="s">
        <v>112</v>
      </c>
      <c r="B9" s="43" t="n">
        <v>46297</v>
      </c>
      <c r="C9" s="42" t="s">
        <v>113</v>
      </c>
      <c r="D9" s="42" t="s">
        <v>114</v>
      </c>
      <c r="E9" s="44" t="n">
        <v>1072.5</v>
      </c>
      <c r="F9" s="45" t="n">
        <f aca="false">IF(ISNUMBER(B9),B9+30,"")</f>
        <v>46327</v>
      </c>
      <c r="G9" s="42" t="s">
        <v>115</v>
      </c>
      <c r="H9" s="46" t="str">
        <f aca="true">IF(OR(NOT(ISNUMBER(B9)),G9="Signé",G9="Refusé",G9="À envoyer"),"",IF(TODAY()&gt;F9,"Expiré : relancer ou refaire",IF(TODAY()&gt;=F9-7,"Rappeler la fin de validité",IF(TODAY()&gt;=B9+10,"Relance J+10",IF(TODAY()&gt;=B9+3,"Relance J+3","Attendre")))))</f>
        <v/>
      </c>
    </row>
    <row r="10" customFormat="false" ht="15" hidden="false" customHeight="false" outlineLevel="0" collapsed="false">
      <c r="A10" s="42" t="s">
        <v>116</v>
      </c>
      <c r="B10" s="43" t="n">
        <v>46317</v>
      </c>
      <c r="C10" s="42" t="s">
        <v>117</v>
      </c>
      <c r="D10" s="42" t="s">
        <v>118</v>
      </c>
      <c r="E10" s="44" t="n">
        <f aca="false">Exemple!G46</f>
        <v>5464</v>
      </c>
      <c r="F10" s="45" t="n">
        <f aca="false">Exemple!C23</f>
        <v>46347</v>
      </c>
      <c r="G10" s="42" t="s">
        <v>119</v>
      </c>
      <c r="H10" s="46" t="str">
        <f aca="true">IF(OR(NOT(ISNUMBER(B10)),G10="Signé",G10="Refusé",G10="À envoyer"),"",IF(TODAY()&gt;F10,"Expiré : relancer ou refaire",IF(TODAY()&gt;=F10-7,"Rappeler la fin de validité",IF(TODAY()&gt;=B10+10,"Relance J+10",IF(TODAY()&gt;=B10+3,"Relance J+3","Attendre")))))</f>
        <v>Attendre</v>
      </c>
    </row>
    <row r="11" customFormat="false" ht="15" hidden="false" customHeight="false" outlineLevel="0" collapsed="false">
      <c r="A11" s="42"/>
      <c r="B11" s="43"/>
      <c r="C11" s="42"/>
      <c r="D11" s="42"/>
      <c r="E11" s="44"/>
      <c r="F11" s="45" t="str">
        <f aca="false">IF(ISNUMBER(B11),B11+30,"")</f>
        <v/>
      </c>
      <c r="G11" s="42"/>
      <c r="H11" s="46" t="str">
        <f aca="true">IF(OR(NOT(ISNUMBER(B11)),G11="Signé",G11="Refusé",G11="À envoyer"),"",IF(TODAY()&gt;F11,"Expiré : relancer ou refaire",IF(TODAY()&gt;=F11-7,"Rappeler la fin de validité",IF(TODAY()&gt;=B11+10,"Relance J+10",IF(TODAY()&gt;=B11+3,"Relance J+3","Attendre")))))</f>
        <v/>
      </c>
    </row>
    <row r="12" customFormat="false" ht="15" hidden="false" customHeight="false" outlineLevel="0" collapsed="false">
      <c r="A12" s="42"/>
      <c r="B12" s="43"/>
      <c r="C12" s="42"/>
      <c r="D12" s="42"/>
      <c r="E12" s="44"/>
      <c r="F12" s="45" t="str">
        <f aca="false">IF(ISNUMBER(B12),B12+30,"")</f>
        <v/>
      </c>
      <c r="G12" s="42"/>
      <c r="H12" s="46" t="str">
        <f aca="true">IF(OR(NOT(ISNUMBER(B12)),G12="Signé",G12="Refusé",G12="À envoyer"),"",IF(TODAY()&gt;F12,"Expiré : relancer ou refaire",IF(TODAY()&gt;=F12-7,"Rappeler la fin de validité",IF(TODAY()&gt;=B12+10,"Relance J+10",IF(TODAY()&gt;=B12+3,"Relance J+3","Attendre")))))</f>
        <v/>
      </c>
    </row>
    <row r="13" customFormat="false" ht="15" hidden="false" customHeight="false" outlineLevel="0" collapsed="false">
      <c r="A13" s="42"/>
      <c r="B13" s="43"/>
      <c r="C13" s="42"/>
      <c r="D13" s="42"/>
      <c r="E13" s="44"/>
      <c r="F13" s="45" t="str">
        <f aca="false">IF(ISNUMBER(B13),B13+30,"")</f>
        <v/>
      </c>
      <c r="G13" s="42"/>
      <c r="H13" s="46" t="str">
        <f aca="true">IF(OR(NOT(ISNUMBER(B13)),G13="Signé",G13="Refusé",G13="À envoyer"),"",IF(TODAY()&gt;F13,"Expiré : relancer ou refaire",IF(TODAY()&gt;=F13-7,"Rappeler la fin de validité",IF(TODAY()&gt;=B13+10,"Relance J+10",IF(TODAY()&gt;=B13+3,"Relance J+3","Attendre")))))</f>
        <v/>
      </c>
    </row>
    <row r="14" customFormat="false" ht="15" hidden="false" customHeight="false" outlineLevel="0" collapsed="false">
      <c r="A14" s="42"/>
      <c r="B14" s="43"/>
      <c r="C14" s="42"/>
      <c r="D14" s="42"/>
      <c r="E14" s="44"/>
      <c r="F14" s="45" t="str">
        <f aca="false">IF(ISNUMBER(B14),B14+30,"")</f>
        <v/>
      </c>
      <c r="G14" s="42"/>
      <c r="H14" s="46" t="str">
        <f aca="true">IF(OR(NOT(ISNUMBER(B14)),G14="Signé",G14="Refusé",G14="À envoyer"),"",IF(TODAY()&gt;F14,"Expiré : relancer ou refaire",IF(TODAY()&gt;=F14-7,"Rappeler la fin de validité",IF(TODAY()&gt;=B14+10,"Relance J+10",IF(TODAY()&gt;=B14+3,"Relance J+3","Attendre")))))</f>
        <v/>
      </c>
    </row>
    <row r="15" customFormat="false" ht="15" hidden="false" customHeight="false" outlineLevel="0" collapsed="false">
      <c r="A15" s="42"/>
      <c r="B15" s="43"/>
      <c r="C15" s="42"/>
      <c r="D15" s="42"/>
      <c r="E15" s="44"/>
      <c r="F15" s="45" t="str">
        <f aca="false">IF(ISNUMBER(B15),B15+30,"")</f>
        <v/>
      </c>
      <c r="G15" s="42"/>
      <c r="H15" s="46" t="str">
        <f aca="true">IF(OR(NOT(ISNUMBER(B15)),G15="Signé",G15="Refusé",G15="À envoyer"),"",IF(TODAY()&gt;F15,"Expiré : relancer ou refaire",IF(TODAY()&gt;=F15-7,"Rappeler la fin de validité",IF(TODAY()&gt;=B15+10,"Relance J+10",IF(TODAY()&gt;=B15+3,"Relance J+3","Attendre")))))</f>
        <v/>
      </c>
    </row>
    <row r="16" customFormat="false" ht="15" hidden="false" customHeight="false" outlineLevel="0" collapsed="false">
      <c r="A16" s="42"/>
      <c r="B16" s="43"/>
      <c r="C16" s="42"/>
      <c r="D16" s="42"/>
      <c r="E16" s="44"/>
      <c r="F16" s="45" t="str">
        <f aca="false">IF(ISNUMBER(B16),B16+30,"")</f>
        <v/>
      </c>
      <c r="G16" s="42"/>
      <c r="H16" s="46" t="str">
        <f aca="true">IF(OR(NOT(ISNUMBER(B16)),G16="Signé",G16="Refusé",G16="À envoyer"),"",IF(TODAY()&gt;F16,"Expiré : relancer ou refaire",IF(TODAY()&gt;=F16-7,"Rappeler la fin de validité",IF(TODAY()&gt;=B16+10,"Relance J+10",IF(TODAY()&gt;=B16+3,"Relance J+3","Attendre")))))</f>
        <v/>
      </c>
    </row>
    <row r="17" customFormat="false" ht="15" hidden="false" customHeight="false" outlineLevel="0" collapsed="false">
      <c r="A17" s="42"/>
      <c r="B17" s="43"/>
      <c r="C17" s="42"/>
      <c r="D17" s="42"/>
      <c r="E17" s="44"/>
      <c r="F17" s="45" t="str">
        <f aca="false">IF(ISNUMBER(B17),B17+30,"")</f>
        <v/>
      </c>
      <c r="G17" s="42"/>
      <c r="H17" s="46" t="str">
        <f aca="true">IF(OR(NOT(ISNUMBER(B17)),G17="Signé",G17="Refusé",G17="À envoyer"),"",IF(TODAY()&gt;F17,"Expiré : relancer ou refaire",IF(TODAY()&gt;=F17-7,"Rappeler la fin de validité",IF(TODAY()&gt;=B17+10,"Relance J+10",IF(TODAY()&gt;=B17+3,"Relance J+3","Attendre")))))</f>
        <v/>
      </c>
    </row>
    <row r="18" customFormat="false" ht="15" hidden="false" customHeight="false" outlineLevel="0" collapsed="false">
      <c r="A18" s="42"/>
      <c r="B18" s="43"/>
      <c r="C18" s="42"/>
      <c r="D18" s="42"/>
      <c r="E18" s="44"/>
      <c r="F18" s="45" t="str">
        <f aca="false">IF(ISNUMBER(B18),B18+30,"")</f>
        <v/>
      </c>
      <c r="G18" s="42"/>
      <c r="H18" s="46" t="str">
        <f aca="true">IF(OR(NOT(ISNUMBER(B18)),G18="Signé",G18="Refusé",G18="À envoyer"),"",IF(TODAY()&gt;F18,"Expiré : relancer ou refaire",IF(TODAY()&gt;=F18-7,"Rappeler la fin de validité",IF(TODAY()&gt;=B18+10,"Relance J+10",IF(TODAY()&gt;=B18+3,"Relance J+3","Attendre")))))</f>
        <v/>
      </c>
    </row>
    <row r="19" customFormat="false" ht="15" hidden="false" customHeight="false" outlineLevel="0" collapsed="false">
      <c r="A19" s="42"/>
      <c r="B19" s="43"/>
      <c r="C19" s="42"/>
      <c r="D19" s="42"/>
      <c r="E19" s="44"/>
      <c r="F19" s="45" t="str">
        <f aca="false">IF(ISNUMBER(B19),B19+30,"")</f>
        <v/>
      </c>
      <c r="G19" s="42"/>
      <c r="H19" s="46" t="str">
        <f aca="true">IF(OR(NOT(ISNUMBER(B19)),G19="Signé",G19="Refusé",G19="À envoyer"),"",IF(TODAY()&gt;F19,"Expiré : relancer ou refaire",IF(TODAY()&gt;=F19-7,"Rappeler la fin de validité",IF(TODAY()&gt;=B19+10,"Relance J+10",IF(TODAY()&gt;=B19+3,"Relance J+3","Attendre")))))</f>
        <v/>
      </c>
    </row>
    <row r="20" customFormat="false" ht="15" hidden="false" customHeight="false" outlineLevel="0" collapsed="false">
      <c r="A20" s="42"/>
      <c r="B20" s="43"/>
      <c r="C20" s="42"/>
      <c r="D20" s="42"/>
      <c r="E20" s="44"/>
      <c r="F20" s="45" t="str">
        <f aca="false">IF(ISNUMBER(B20),B20+30,"")</f>
        <v/>
      </c>
      <c r="G20" s="42"/>
      <c r="H20" s="46" t="str">
        <f aca="true">IF(OR(NOT(ISNUMBER(B20)),G20="Signé",G20="Refusé",G20="À envoyer"),"",IF(TODAY()&gt;F20,"Expiré : relancer ou refaire",IF(TODAY()&gt;=F20-7,"Rappeler la fin de validité",IF(TODAY()&gt;=B20+10,"Relance J+10",IF(TODAY()&gt;=B20+3,"Relance J+3","Attendre")))))</f>
        <v/>
      </c>
    </row>
    <row r="21" customFormat="false" ht="15" hidden="false" customHeight="false" outlineLevel="0" collapsed="false">
      <c r="A21" s="42"/>
      <c r="B21" s="43"/>
      <c r="C21" s="42"/>
      <c r="D21" s="42"/>
      <c r="E21" s="44"/>
      <c r="F21" s="45" t="str">
        <f aca="false">IF(ISNUMBER(B21),B21+30,"")</f>
        <v/>
      </c>
      <c r="G21" s="42"/>
      <c r="H21" s="46" t="str">
        <f aca="true">IF(OR(NOT(ISNUMBER(B21)),G21="Signé",G21="Refusé",G21="À envoyer"),"",IF(TODAY()&gt;F21,"Expiré : relancer ou refaire",IF(TODAY()&gt;=F21-7,"Rappeler la fin de validité",IF(TODAY()&gt;=B21+10,"Relance J+10",IF(TODAY()&gt;=B21+3,"Relance J+3","Attendre")))))</f>
        <v/>
      </c>
    </row>
    <row r="22" customFormat="false" ht="15" hidden="false" customHeight="false" outlineLevel="0" collapsed="false">
      <c r="A22" s="42"/>
      <c r="B22" s="43"/>
      <c r="C22" s="42"/>
      <c r="D22" s="42"/>
      <c r="E22" s="44"/>
      <c r="F22" s="45" t="str">
        <f aca="false">IF(ISNUMBER(B22),B22+30,"")</f>
        <v/>
      </c>
      <c r="G22" s="42"/>
      <c r="H22" s="46" t="str">
        <f aca="true">IF(OR(NOT(ISNUMBER(B22)),G22="Signé",G22="Refusé",G22="À envoyer"),"",IF(TODAY()&gt;F22,"Expiré : relancer ou refaire",IF(TODAY()&gt;=F22-7,"Rappeler la fin de validité",IF(TODAY()&gt;=B22+10,"Relance J+10",IF(TODAY()&gt;=B22+3,"Relance J+3","Attendre")))))</f>
        <v/>
      </c>
    </row>
    <row r="23" customFormat="false" ht="15" hidden="false" customHeight="false" outlineLevel="0" collapsed="false">
      <c r="A23" s="42"/>
      <c r="B23" s="43"/>
      <c r="C23" s="42"/>
      <c r="D23" s="42"/>
      <c r="E23" s="44"/>
      <c r="F23" s="45" t="str">
        <f aca="false">IF(ISNUMBER(B23),B23+30,"")</f>
        <v/>
      </c>
      <c r="G23" s="42"/>
      <c r="H23" s="46" t="str">
        <f aca="true">IF(OR(NOT(ISNUMBER(B23)),G23="Signé",G23="Refusé",G23="À envoyer"),"",IF(TODAY()&gt;F23,"Expiré : relancer ou refaire",IF(TODAY()&gt;=F23-7,"Rappeler la fin de validité",IF(TODAY()&gt;=B23+10,"Relance J+10",IF(TODAY()&gt;=B23+3,"Relance J+3","Attendre")))))</f>
        <v/>
      </c>
    </row>
    <row r="24" customFormat="false" ht="15" hidden="false" customHeight="false" outlineLevel="0" collapsed="false">
      <c r="A24" s="42"/>
      <c r="B24" s="43"/>
      <c r="C24" s="42"/>
      <c r="D24" s="42"/>
      <c r="E24" s="44"/>
      <c r="F24" s="45" t="str">
        <f aca="false">IF(ISNUMBER(B24),B24+30,"")</f>
        <v/>
      </c>
      <c r="G24" s="42"/>
      <c r="H24" s="46" t="str">
        <f aca="true">IF(OR(NOT(ISNUMBER(B24)),G24="Signé",G24="Refusé",G24="À envoyer"),"",IF(TODAY()&gt;F24,"Expiré : relancer ou refaire",IF(TODAY()&gt;=F24-7,"Rappeler la fin de validité",IF(TODAY()&gt;=B24+10,"Relance J+10",IF(TODAY()&gt;=B24+3,"Relance J+3","Attendre")))))</f>
        <v/>
      </c>
    </row>
    <row r="25" customFormat="false" ht="15" hidden="false" customHeight="false" outlineLevel="0" collapsed="false">
      <c r="A25" s="42"/>
      <c r="B25" s="43"/>
      <c r="C25" s="42"/>
      <c r="D25" s="42"/>
      <c r="E25" s="44"/>
      <c r="F25" s="45" t="str">
        <f aca="false">IF(ISNUMBER(B25),B25+30,"")</f>
        <v/>
      </c>
      <c r="G25" s="42"/>
      <c r="H25" s="46" t="str">
        <f aca="true">IF(OR(NOT(ISNUMBER(B25)),G25="Signé",G25="Refusé",G25="À envoyer"),"",IF(TODAY()&gt;F25,"Expiré : relancer ou refaire",IF(TODAY()&gt;=F25-7,"Rappeler la fin de validité",IF(TODAY()&gt;=B25+10,"Relance J+10",IF(TODAY()&gt;=B25+3,"Relance J+3","Attendre")))))</f>
        <v/>
      </c>
    </row>
    <row r="26" customFormat="false" ht="15" hidden="false" customHeight="false" outlineLevel="0" collapsed="false">
      <c r="A26" s="42"/>
      <c r="B26" s="43"/>
      <c r="C26" s="42"/>
      <c r="D26" s="42"/>
      <c r="E26" s="44"/>
      <c r="F26" s="45" t="str">
        <f aca="false">IF(ISNUMBER(B26),B26+30,"")</f>
        <v/>
      </c>
      <c r="G26" s="42"/>
      <c r="H26" s="46" t="str">
        <f aca="true">IF(OR(NOT(ISNUMBER(B26)),G26="Signé",G26="Refusé",G26="À envoyer"),"",IF(TODAY()&gt;F26,"Expiré : relancer ou refaire",IF(TODAY()&gt;=F26-7,"Rappeler la fin de validité",IF(TODAY()&gt;=B26+10,"Relance J+10",IF(TODAY()&gt;=B26+3,"Relance J+3","Attendre")))))</f>
        <v/>
      </c>
    </row>
    <row r="27" customFormat="false" ht="15" hidden="false" customHeight="false" outlineLevel="0" collapsed="false">
      <c r="A27" s="42"/>
      <c r="B27" s="43"/>
      <c r="C27" s="42"/>
      <c r="D27" s="42"/>
      <c r="E27" s="44"/>
      <c r="F27" s="45" t="str">
        <f aca="false">IF(ISNUMBER(B27),B27+30,"")</f>
        <v/>
      </c>
      <c r="G27" s="42"/>
      <c r="H27" s="46" t="str">
        <f aca="true">IF(OR(NOT(ISNUMBER(B27)),G27="Signé",G27="Refusé",G27="À envoyer"),"",IF(TODAY()&gt;F27,"Expiré : relancer ou refaire",IF(TODAY()&gt;=F27-7,"Rappeler la fin de validité",IF(TODAY()&gt;=B27+10,"Relance J+10",IF(TODAY()&gt;=B27+3,"Relance J+3","Attendre")))))</f>
        <v/>
      </c>
    </row>
    <row r="28" customFormat="false" ht="15" hidden="false" customHeight="false" outlineLevel="0" collapsed="false">
      <c r="A28" s="42"/>
      <c r="B28" s="43"/>
      <c r="C28" s="42"/>
      <c r="D28" s="42"/>
      <c r="E28" s="44"/>
      <c r="F28" s="45" t="str">
        <f aca="false">IF(ISNUMBER(B28),B28+30,"")</f>
        <v/>
      </c>
      <c r="G28" s="42"/>
      <c r="H28" s="46" t="str">
        <f aca="true">IF(OR(NOT(ISNUMBER(B28)),G28="Signé",G28="Refusé",G28="À envoyer"),"",IF(TODAY()&gt;F28,"Expiré : relancer ou refaire",IF(TODAY()&gt;=F28-7,"Rappeler la fin de validité",IF(TODAY()&gt;=B28+10,"Relance J+10",IF(TODAY()&gt;=B28+3,"Relance J+3","Attendre")))))</f>
        <v/>
      </c>
    </row>
    <row r="29" customFormat="false" ht="15" hidden="false" customHeight="false" outlineLevel="0" collapsed="false">
      <c r="A29" s="42"/>
      <c r="B29" s="43"/>
      <c r="C29" s="42"/>
      <c r="D29" s="42"/>
      <c r="E29" s="44"/>
      <c r="F29" s="45" t="str">
        <f aca="false">IF(ISNUMBER(B29),B29+30,"")</f>
        <v/>
      </c>
      <c r="G29" s="42"/>
      <c r="H29" s="46" t="str">
        <f aca="true">IF(OR(NOT(ISNUMBER(B29)),G29="Signé",G29="Refusé",G29="À envoyer"),"",IF(TODAY()&gt;F29,"Expiré : relancer ou refaire",IF(TODAY()&gt;=F29-7,"Rappeler la fin de validité",IF(TODAY()&gt;=B29+10,"Relance J+10",IF(TODAY()&gt;=B29+3,"Relance J+3","Attendre")))))</f>
        <v/>
      </c>
    </row>
    <row r="30" customFormat="false" ht="15" hidden="false" customHeight="false" outlineLevel="0" collapsed="false">
      <c r="A30" s="42"/>
      <c r="B30" s="43"/>
      <c r="C30" s="42"/>
      <c r="D30" s="42"/>
      <c r="E30" s="44"/>
      <c r="F30" s="45" t="str">
        <f aca="false">IF(ISNUMBER(B30),B30+30,"")</f>
        <v/>
      </c>
      <c r="G30" s="42"/>
      <c r="H30" s="46" t="str">
        <f aca="true">IF(OR(NOT(ISNUMBER(B30)),G30="Signé",G30="Refusé",G30="À envoyer"),"",IF(TODAY()&gt;F30,"Expiré : relancer ou refaire",IF(TODAY()&gt;=F30-7,"Rappeler la fin de validité",IF(TODAY()&gt;=B30+10,"Relance J+10",IF(TODAY()&gt;=B30+3,"Relance J+3","Attendre")))))</f>
        <v/>
      </c>
    </row>
    <row r="31" customFormat="false" ht="15" hidden="false" customHeight="false" outlineLevel="0" collapsed="false">
      <c r="A31" s="42"/>
      <c r="B31" s="43"/>
      <c r="C31" s="42"/>
      <c r="D31" s="42"/>
      <c r="E31" s="44"/>
      <c r="F31" s="45" t="str">
        <f aca="false">IF(ISNUMBER(B31),B31+30,"")</f>
        <v/>
      </c>
      <c r="G31" s="42"/>
      <c r="H31" s="46" t="str">
        <f aca="true">IF(OR(NOT(ISNUMBER(B31)),G31="Signé",G31="Refusé",G31="À envoyer"),"",IF(TODAY()&gt;F31,"Expiré : relancer ou refaire",IF(TODAY()&gt;=F31-7,"Rappeler la fin de validité",IF(TODAY()&gt;=B31+10,"Relance J+10",IF(TODAY()&gt;=B31+3,"Relance J+3","Attendre")))))</f>
        <v/>
      </c>
    </row>
    <row r="32" customFormat="false" ht="15" hidden="false" customHeight="false" outlineLevel="0" collapsed="false">
      <c r="A32" s="42"/>
      <c r="B32" s="43"/>
      <c r="C32" s="42"/>
      <c r="D32" s="42"/>
      <c r="E32" s="44"/>
      <c r="F32" s="45" t="str">
        <f aca="false">IF(ISNUMBER(B32),B32+30,"")</f>
        <v/>
      </c>
      <c r="G32" s="42"/>
      <c r="H32" s="46" t="str">
        <f aca="true">IF(OR(NOT(ISNUMBER(B32)),G32="Signé",G32="Refusé",G32="À envoyer"),"",IF(TODAY()&gt;F32,"Expiré : relancer ou refaire",IF(TODAY()&gt;=F32-7,"Rappeler la fin de validité",IF(TODAY()&gt;=B32+10,"Relance J+10",IF(TODAY()&gt;=B32+3,"Relance J+3","Attendre")))))</f>
        <v/>
      </c>
    </row>
    <row r="33" customFormat="false" ht="15" hidden="false" customHeight="false" outlineLevel="0" collapsed="false">
      <c r="A33" s="42"/>
      <c r="B33" s="43"/>
      <c r="C33" s="42"/>
      <c r="D33" s="42"/>
      <c r="E33" s="44"/>
      <c r="F33" s="45" t="str">
        <f aca="false">IF(ISNUMBER(B33),B33+30,"")</f>
        <v/>
      </c>
      <c r="G33" s="42"/>
      <c r="H33" s="46" t="str">
        <f aca="true">IF(OR(NOT(ISNUMBER(B33)),G33="Signé",G33="Refusé",G33="À envoyer"),"",IF(TODAY()&gt;F33,"Expiré : relancer ou refaire",IF(TODAY()&gt;=F33-7,"Rappeler la fin de validité",IF(TODAY()&gt;=B33+10,"Relance J+10",IF(TODAY()&gt;=B33+3,"Relance J+3","Attendre")))))</f>
        <v/>
      </c>
    </row>
    <row r="34" customFormat="false" ht="15" hidden="false" customHeight="false" outlineLevel="0" collapsed="false">
      <c r="A34" s="42"/>
      <c r="B34" s="43"/>
      <c r="C34" s="42"/>
      <c r="D34" s="42"/>
      <c r="E34" s="44"/>
      <c r="F34" s="45" t="str">
        <f aca="false">IF(ISNUMBER(B34),B34+30,"")</f>
        <v/>
      </c>
      <c r="G34" s="42"/>
      <c r="H34" s="46" t="str">
        <f aca="true">IF(OR(NOT(ISNUMBER(B34)),G34="Signé",G34="Refusé",G34="À envoyer"),"",IF(TODAY()&gt;F34,"Expiré : relancer ou refaire",IF(TODAY()&gt;=F34-7,"Rappeler la fin de validité",IF(TODAY()&gt;=B34+10,"Relance J+10",IF(TODAY()&gt;=B34+3,"Relance J+3","Attendre")))))</f>
        <v/>
      </c>
    </row>
    <row r="35" customFormat="false" ht="15" hidden="false" customHeight="false" outlineLevel="0" collapsed="false">
      <c r="A35" s="42"/>
      <c r="B35" s="43"/>
      <c r="C35" s="42"/>
      <c r="D35" s="42"/>
      <c r="E35" s="44"/>
      <c r="F35" s="45" t="str">
        <f aca="false">IF(ISNUMBER(B35),B35+30,"")</f>
        <v/>
      </c>
      <c r="G35" s="42"/>
      <c r="H35" s="46" t="str">
        <f aca="true">IF(OR(NOT(ISNUMBER(B35)),G35="Signé",G35="Refusé",G35="À envoyer"),"",IF(TODAY()&gt;F35,"Expiré : relancer ou refaire",IF(TODAY()&gt;=F35-7,"Rappeler la fin de validité",IF(TODAY()&gt;=B35+10,"Relance J+10",IF(TODAY()&gt;=B35+3,"Relance J+3","Attendre")))))</f>
        <v/>
      </c>
    </row>
    <row r="36" customFormat="false" ht="15" hidden="false" customHeight="false" outlineLevel="0" collapsed="false">
      <c r="A36" s="42"/>
      <c r="B36" s="43"/>
      <c r="C36" s="42"/>
      <c r="D36" s="42"/>
      <c r="E36" s="44"/>
      <c r="F36" s="45" t="str">
        <f aca="false">IF(ISNUMBER(B36),B36+30,"")</f>
        <v/>
      </c>
      <c r="G36" s="42"/>
      <c r="H36" s="46" t="str">
        <f aca="true">IF(OR(NOT(ISNUMBER(B36)),G36="Signé",G36="Refusé",G36="À envoyer"),"",IF(TODAY()&gt;F36,"Expiré : relancer ou refaire",IF(TODAY()&gt;=F36-7,"Rappeler la fin de validité",IF(TODAY()&gt;=B36+10,"Relance J+10",IF(TODAY()&gt;=B36+3,"Relance J+3","Attendre")))))</f>
        <v/>
      </c>
    </row>
    <row r="37" customFormat="false" ht="15" hidden="false" customHeight="false" outlineLevel="0" collapsed="false">
      <c r="A37" s="42"/>
      <c r="B37" s="43"/>
      <c r="C37" s="42"/>
      <c r="D37" s="42"/>
      <c r="E37" s="44"/>
      <c r="F37" s="45" t="str">
        <f aca="false">IF(ISNUMBER(B37),B37+30,"")</f>
        <v/>
      </c>
      <c r="G37" s="42"/>
      <c r="H37" s="46" t="str">
        <f aca="true">IF(OR(NOT(ISNUMBER(B37)),G37="Signé",G37="Refusé",G37="À envoyer"),"",IF(TODAY()&gt;F37,"Expiré : relancer ou refaire",IF(TODAY()&gt;=F37-7,"Rappeler la fin de validité",IF(TODAY()&gt;=B37+10,"Relance J+10",IF(TODAY()&gt;=B37+3,"Relance J+3","Attendre")))))</f>
        <v/>
      </c>
    </row>
    <row r="38" customFormat="false" ht="15" hidden="false" customHeight="false" outlineLevel="0" collapsed="false">
      <c r="A38" s="42"/>
      <c r="B38" s="43"/>
      <c r="C38" s="42"/>
      <c r="D38" s="42"/>
      <c r="E38" s="44"/>
      <c r="F38" s="45" t="str">
        <f aca="false">IF(ISNUMBER(B38),B38+30,"")</f>
        <v/>
      </c>
      <c r="G38" s="42"/>
      <c r="H38" s="46" t="str">
        <f aca="true">IF(OR(NOT(ISNUMBER(B38)),G38="Signé",G38="Refusé",G38="À envoyer"),"",IF(TODAY()&gt;F38,"Expiré : relancer ou refaire",IF(TODAY()&gt;=F38-7,"Rappeler la fin de validité",IF(TODAY()&gt;=B38+10,"Relance J+10",IF(TODAY()&gt;=B38+3,"Relance J+3","Attendre")))))</f>
        <v/>
      </c>
    </row>
    <row r="39" customFormat="false" ht="15" hidden="false" customHeight="false" outlineLevel="0" collapsed="false">
      <c r="A39" s="42"/>
      <c r="B39" s="43"/>
      <c r="C39" s="42"/>
      <c r="D39" s="42"/>
      <c r="E39" s="44"/>
      <c r="F39" s="45" t="str">
        <f aca="false">IF(ISNUMBER(B39),B39+30,"")</f>
        <v/>
      </c>
      <c r="G39" s="42"/>
      <c r="H39" s="46" t="str">
        <f aca="true">IF(OR(NOT(ISNUMBER(B39)),G39="Signé",G39="Refusé",G39="À envoyer"),"",IF(TODAY()&gt;F39,"Expiré : relancer ou refaire",IF(TODAY()&gt;=F39-7,"Rappeler la fin de validité",IF(TODAY()&gt;=B39+10,"Relance J+10",IF(TODAY()&gt;=B39+3,"Relance J+3","Attendre")))))</f>
        <v/>
      </c>
    </row>
    <row r="40" customFormat="false" ht="15" hidden="false" customHeight="false" outlineLevel="0" collapsed="false">
      <c r="A40" s="42"/>
      <c r="B40" s="43"/>
      <c r="C40" s="42"/>
      <c r="D40" s="42"/>
      <c r="E40" s="44"/>
      <c r="F40" s="45" t="str">
        <f aca="false">IF(ISNUMBER(B40),B40+30,"")</f>
        <v/>
      </c>
      <c r="G40" s="42"/>
      <c r="H40" s="46" t="str">
        <f aca="true">IF(OR(NOT(ISNUMBER(B40)),G40="Signé",G40="Refusé",G40="À envoyer"),"",IF(TODAY()&gt;F40,"Expiré : relancer ou refaire",IF(TODAY()&gt;=F40-7,"Rappeler la fin de validité",IF(TODAY()&gt;=B40+10,"Relance J+10",IF(TODAY()&gt;=B40+3,"Relance J+3","Attendre")))))</f>
        <v/>
      </c>
    </row>
    <row r="41" customFormat="false" ht="15" hidden="false" customHeight="false" outlineLevel="0" collapsed="false">
      <c r="A41" s="42"/>
      <c r="B41" s="43"/>
      <c r="C41" s="42"/>
      <c r="D41" s="42"/>
      <c r="E41" s="44"/>
      <c r="F41" s="45" t="str">
        <f aca="false">IF(ISNUMBER(B41),B41+30,"")</f>
        <v/>
      </c>
      <c r="G41" s="42"/>
      <c r="H41" s="46" t="str">
        <f aca="true">IF(OR(NOT(ISNUMBER(B41)),G41="Signé",G41="Refusé",G41="À envoyer"),"",IF(TODAY()&gt;F41,"Expiré : relancer ou refaire",IF(TODAY()&gt;=F41-7,"Rappeler la fin de validité",IF(TODAY()&gt;=B41+10,"Relance J+10",IF(TODAY()&gt;=B41+3,"Relance J+3","Attendre")))))</f>
        <v/>
      </c>
    </row>
    <row r="42" customFormat="false" ht="15" hidden="false" customHeight="false" outlineLevel="0" collapsed="false">
      <c r="A42" s="42"/>
      <c r="B42" s="43"/>
      <c r="C42" s="42"/>
      <c r="D42" s="42"/>
      <c r="E42" s="44"/>
      <c r="F42" s="45" t="str">
        <f aca="false">IF(ISNUMBER(B42),B42+30,"")</f>
        <v/>
      </c>
      <c r="G42" s="42"/>
      <c r="H42" s="46" t="str">
        <f aca="true">IF(OR(NOT(ISNUMBER(B42)),G42="Signé",G42="Refusé",G42="À envoyer"),"",IF(TODAY()&gt;F42,"Expiré : relancer ou refaire",IF(TODAY()&gt;=F42-7,"Rappeler la fin de validité",IF(TODAY()&gt;=B42+10,"Relance J+10",IF(TODAY()&gt;=B42+3,"Relance J+3","Attendre")))))</f>
        <v/>
      </c>
    </row>
    <row r="43" customFormat="false" ht="15" hidden="false" customHeight="false" outlineLevel="0" collapsed="false">
      <c r="A43" s="42"/>
      <c r="B43" s="43"/>
      <c r="C43" s="42"/>
      <c r="D43" s="42"/>
      <c r="E43" s="44"/>
      <c r="F43" s="45" t="str">
        <f aca="false">IF(ISNUMBER(B43),B43+30,"")</f>
        <v/>
      </c>
      <c r="G43" s="42"/>
      <c r="H43" s="46" t="str">
        <f aca="true">IF(OR(NOT(ISNUMBER(B43)),G43="Signé",G43="Refusé",G43="À envoyer"),"",IF(TODAY()&gt;F43,"Expiré : relancer ou refaire",IF(TODAY()&gt;=F43-7,"Rappeler la fin de validité",IF(TODAY()&gt;=B43+10,"Relance J+10",IF(TODAY()&gt;=B43+3,"Relance J+3","Attendre")))))</f>
        <v/>
      </c>
    </row>
    <row r="44" customFormat="false" ht="15" hidden="false" customHeight="false" outlineLevel="0" collapsed="false">
      <c r="A44" s="42"/>
      <c r="B44" s="43"/>
      <c r="C44" s="42"/>
      <c r="D44" s="42"/>
      <c r="E44" s="44"/>
      <c r="F44" s="45" t="str">
        <f aca="false">IF(ISNUMBER(B44),B44+30,"")</f>
        <v/>
      </c>
      <c r="G44" s="42"/>
      <c r="H44" s="46" t="str">
        <f aca="true">IF(OR(NOT(ISNUMBER(B44)),G44="Signé",G44="Refusé",G44="À envoyer"),"",IF(TODAY()&gt;F44,"Expiré : relancer ou refaire",IF(TODAY()&gt;=F44-7,"Rappeler la fin de validité",IF(TODAY()&gt;=B44+10,"Relance J+10",IF(TODAY()&gt;=B44+3,"Relance J+3","Attendre")))))</f>
        <v/>
      </c>
    </row>
    <row r="45" customFormat="false" ht="15" hidden="false" customHeight="false" outlineLevel="0" collapsed="false">
      <c r="A45" s="42"/>
      <c r="B45" s="43"/>
      <c r="C45" s="42"/>
      <c r="D45" s="42"/>
      <c r="E45" s="44"/>
      <c r="F45" s="45" t="str">
        <f aca="false">IF(ISNUMBER(B45),B45+30,"")</f>
        <v/>
      </c>
      <c r="G45" s="42"/>
      <c r="H45" s="46" t="str">
        <f aca="true">IF(OR(NOT(ISNUMBER(B45)),G45="Signé",G45="Refusé",G45="À envoyer"),"",IF(TODAY()&gt;F45,"Expiré : relancer ou refaire",IF(TODAY()&gt;=F45-7,"Rappeler la fin de validité",IF(TODAY()&gt;=B45+10,"Relance J+10",IF(TODAY()&gt;=B45+3,"Relance J+3","Attendre")))))</f>
        <v/>
      </c>
    </row>
    <row r="46" customFormat="false" ht="15" hidden="false" customHeight="false" outlineLevel="0" collapsed="false">
      <c r="A46" s="42"/>
      <c r="B46" s="43"/>
      <c r="C46" s="42"/>
      <c r="D46" s="42"/>
      <c r="E46" s="44"/>
      <c r="F46" s="45" t="str">
        <f aca="false">IF(ISNUMBER(B46),B46+30,"")</f>
        <v/>
      </c>
      <c r="G46" s="42"/>
      <c r="H46" s="46" t="str">
        <f aca="true">IF(OR(NOT(ISNUMBER(B46)),G46="Signé",G46="Refusé",G46="À envoyer"),"",IF(TODAY()&gt;F46,"Expiré : relancer ou refaire",IF(TODAY()&gt;=F46-7,"Rappeler la fin de validité",IF(TODAY()&gt;=B46+10,"Relance J+10",IF(TODAY()&gt;=B46+3,"Relance J+3","Attendre")))))</f>
        <v/>
      </c>
    </row>
    <row r="47" customFormat="false" ht="15" hidden="false" customHeight="false" outlineLevel="0" collapsed="false">
      <c r="A47" s="42"/>
      <c r="B47" s="43"/>
      <c r="C47" s="42"/>
      <c r="D47" s="42"/>
      <c r="E47" s="44"/>
      <c r="F47" s="45" t="str">
        <f aca="false">IF(ISNUMBER(B47),B47+30,"")</f>
        <v/>
      </c>
      <c r="G47" s="42"/>
      <c r="H47" s="46" t="str">
        <f aca="true">IF(OR(NOT(ISNUMBER(B47)),G47="Signé",G47="Refusé",G47="À envoyer"),"",IF(TODAY()&gt;F47,"Expiré : relancer ou refaire",IF(TODAY()&gt;=F47-7,"Rappeler la fin de validité",IF(TODAY()&gt;=B47+10,"Relance J+10",IF(TODAY()&gt;=B47+3,"Relance J+3","Attendre")))))</f>
        <v/>
      </c>
    </row>
    <row r="48" customFormat="false" ht="15" hidden="false" customHeight="false" outlineLevel="0" collapsed="false">
      <c r="A48" s="42"/>
      <c r="B48" s="43"/>
      <c r="C48" s="42"/>
      <c r="D48" s="42"/>
      <c r="E48" s="44"/>
      <c r="F48" s="45" t="str">
        <f aca="false">IF(ISNUMBER(B48),B48+30,"")</f>
        <v/>
      </c>
      <c r="G48" s="42"/>
      <c r="H48" s="46" t="str">
        <f aca="true">IF(OR(NOT(ISNUMBER(B48)),G48="Signé",G48="Refusé",G48="À envoyer"),"",IF(TODAY()&gt;F48,"Expiré : relancer ou refaire",IF(TODAY()&gt;=F48-7,"Rappeler la fin de validité",IF(TODAY()&gt;=B48+10,"Relance J+10",IF(TODAY()&gt;=B48+3,"Relance J+3","Attendre")))))</f>
        <v/>
      </c>
    </row>
    <row r="49" customFormat="false" ht="15" hidden="false" customHeight="false" outlineLevel="0" collapsed="false">
      <c r="A49" s="42"/>
      <c r="B49" s="43"/>
      <c r="C49" s="42"/>
      <c r="D49" s="42"/>
      <c r="E49" s="44"/>
      <c r="F49" s="45" t="str">
        <f aca="false">IF(ISNUMBER(B49),B49+30,"")</f>
        <v/>
      </c>
      <c r="G49" s="42"/>
      <c r="H49" s="46" t="str">
        <f aca="true">IF(OR(NOT(ISNUMBER(B49)),G49="Signé",G49="Refusé",G49="À envoyer"),"",IF(TODAY()&gt;F49,"Expiré : relancer ou refaire",IF(TODAY()&gt;=F49-7,"Rappeler la fin de validité",IF(TODAY()&gt;=B49+10,"Relance J+10",IF(TODAY()&gt;=B49+3,"Relance J+3","Attendre")))))</f>
        <v/>
      </c>
    </row>
    <row r="50" customFormat="false" ht="15" hidden="false" customHeight="false" outlineLevel="0" collapsed="false">
      <c r="A50" s="42"/>
      <c r="B50" s="43"/>
      <c r="C50" s="42"/>
      <c r="D50" s="42"/>
      <c r="E50" s="44"/>
      <c r="F50" s="45" t="str">
        <f aca="false">IF(ISNUMBER(B50),B50+30,"")</f>
        <v/>
      </c>
      <c r="G50" s="42"/>
      <c r="H50" s="46" t="str">
        <f aca="true">IF(OR(NOT(ISNUMBER(B50)),G50="Signé",G50="Refusé",G50="À envoyer"),"",IF(TODAY()&gt;F50,"Expiré : relancer ou refaire",IF(TODAY()&gt;=F50-7,"Rappeler la fin de validité",IF(TODAY()&gt;=B50+10,"Relance J+10",IF(TODAY()&gt;=B50+3,"Relance J+3","Attendre")))))</f>
        <v/>
      </c>
    </row>
    <row r="51" customFormat="false" ht="15" hidden="false" customHeight="false" outlineLevel="0" collapsed="false">
      <c r="A51" s="42"/>
      <c r="B51" s="43"/>
      <c r="C51" s="42"/>
      <c r="D51" s="42"/>
      <c r="E51" s="44"/>
      <c r="F51" s="45" t="str">
        <f aca="false">IF(ISNUMBER(B51),B51+30,"")</f>
        <v/>
      </c>
      <c r="G51" s="42"/>
      <c r="H51" s="46" t="str">
        <f aca="true">IF(OR(NOT(ISNUMBER(B51)),G51="Signé",G51="Refusé",G51="À envoyer"),"",IF(TODAY()&gt;F51,"Expiré : relancer ou refaire",IF(TODAY()&gt;=F51-7,"Rappeler la fin de validité",IF(TODAY()&gt;=B51+10,"Relance J+10",IF(TODAY()&gt;=B51+3,"Relance J+3","Attendre")))))</f>
        <v/>
      </c>
    </row>
    <row r="52" customFormat="false" ht="15" hidden="false" customHeight="false" outlineLevel="0" collapsed="false">
      <c r="A52" s="42"/>
      <c r="B52" s="43"/>
      <c r="C52" s="42"/>
      <c r="D52" s="42"/>
      <c r="E52" s="44"/>
      <c r="F52" s="45" t="str">
        <f aca="false">IF(ISNUMBER(B52),B52+30,"")</f>
        <v/>
      </c>
      <c r="G52" s="42"/>
      <c r="H52" s="46" t="str">
        <f aca="true">IF(OR(NOT(ISNUMBER(B52)),G52="Signé",G52="Refusé",G52="À envoyer"),"",IF(TODAY()&gt;F52,"Expiré : relancer ou refaire",IF(TODAY()&gt;=F52-7,"Rappeler la fin de validité",IF(TODAY()&gt;=B52+10,"Relance J+10",IF(TODAY()&gt;=B52+3,"Relance J+3","Attendre")))))</f>
        <v/>
      </c>
    </row>
    <row r="53" customFormat="false" ht="15" hidden="false" customHeight="false" outlineLevel="0" collapsed="false">
      <c r="A53" s="42"/>
      <c r="B53" s="43"/>
      <c r="C53" s="42"/>
      <c r="D53" s="42"/>
      <c r="E53" s="44"/>
      <c r="F53" s="45" t="str">
        <f aca="false">IF(ISNUMBER(B53),B53+30,"")</f>
        <v/>
      </c>
      <c r="G53" s="42"/>
      <c r="H53" s="46" t="str">
        <f aca="true">IF(OR(NOT(ISNUMBER(B53)),G53="Signé",G53="Refusé",G53="À envoyer"),"",IF(TODAY()&gt;F53,"Expiré : relancer ou refaire",IF(TODAY()&gt;=F53-7,"Rappeler la fin de validité",IF(TODAY()&gt;=B53+10,"Relance J+10",IF(TODAY()&gt;=B53+3,"Relance J+3","Attendre")))))</f>
        <v/>
      </c>
    </row>
    <row r="54" customFormat="false" ht="15" hidden="false" customHeight="false" outlineLevel="0" collapsed="false">
      <c r="A54" s="42"/>
      <c r="B54" s="43"/>
      <c r="C54" s="42"/>
      <c r="D54" s="42"/>
      <c r="E54" s="44"/>
      <c r="F54" s="45" t="str">
        <f aca="false">IF(ISNUMBER(B54),B54+30,"")</f>
        <v/>
      </c>
      <c r="G54" s="42"/>
      <c r="H54" s="46" t="str">
        <f aca="true">IF(OR(NOT(ISNUMBER(B54)),G54="Signé",G54="Refusé",G54="À envoyer"),"",IF(TODAY()&gt;F54,"Expiré : relancer ou refaire",IF(TODAY()&gt;=F54-7,"Rappeler la fin de validité",IF(TODAY()&gt;=B54+10,"Relance J+10",IF(TODAY()&gt;=B54+3,"Relance J+3","Attendre")))))</f>
        <v/>
      </c>
    </row>
    <row r="55" customFormat="false" ht="15" hidden="false" customHeight="false" outlineLevel="0" collapsed="false">
      <c r="A55" s="42"/>
      <c r="B55" s="43"/>
      <c r="C55" s="42"/>
      <c r="D55" s="42"/>
      <c r="E55" s="44"/>
      <c r="F55" s="45" t="str">
        <f aca="false">IF(ISNUMBER(B55),B55+30,"")</f>
        <v/>
      </c>
      <c r="G55" s="42"/>
      <c r="H55" s="46" t="str">
        <f aca="true">IF(OR(NOT(ISNUMBER(B55)),G55="Signé",G55="Refusé",G55="À envoyer"),"",IF(TODAY()&gt;F55,"Expiré : relancer ou refaire",IF(TODAY()&gt;=F55-7,"Rappeler la fin de validité",IF(TODAY()&gt;=B55+10,"Relance J+10",IF(TODAY()&gt;=B55+3,"Relance J+3","Attendre")))))</f>
        <v/>
      </c>
    </row>
    <row r="56" customFormat="false" ht="15" hidden="false" customHeight="false" outlineLevel="0" collapsed="false">
      <c r="A56" s="42"/>
      <c r="B56" s="43"/>
      <c r="C56" s="42"/>
      <c r="D56" s="42"/>
      <c r="E56" s="44"/>
      <c r="F56" s="45" t="str">
        <f aca="false">IF(ISNUMBER(B56),B56+30,"")</f>
        <v/>
      </c>
      <c r="G56" s="42"/>
      <c r="H56" s="46" t="str">
        <f aca="true">IF(OR(NOT(ISNUMBER(B56)),G56="Signé",G56="Refusé",G56="À envoyer"),"",IF(TODAY()&gt;F56,"Expiré : relancer ou refaire",IF(TODAY()&gt;=F56-7,"Rappeler la fin de validité",IF(TODAY()&gt;=B56+10,"Relance J+10",IF(TODAY()&gt;=B56+3,"Relance J+3","Attendre")))))</f>
        <v/>
      </c>
    </row>
    <row r="57" customFormat="false" ht="15" hidden="false" customHeight="false" outlineLevel="0" collapsed="false">
      <c r="A57" s="42"/>
      <c r="B57" s="43"/>
      <c r="C57" s="42"/>
      <c r="D57" s="42"/>
      <c r="E57" s="44"/>
      <c r="F57" s="45" t="str">
        <f aca="false">IF(ISNUMBER(B57),B57+30,"")</f>
        <v/>
      </c>
      <c r="G57" s="42"/>
      <c r="H57" s="46" t="str">
        <f aca="true">IF(OR(NOT(ISNUMBER(B57)),G57="Signé",G57="Refusé",G57="À envoyer"),"",IF(TODAY()&gt;F57,"Expiré : relancer ou refaire",IF(TODAY()&gt;=F57-7,"Rappeler la fin de validité",IF(TODAY()&gt;=B57+10,"Relance J+10",IF(TODAY()&gt;=B57+3,"Relance J+3","Attendre")))))</f>
        <v/>
      </c>
    </row>
    <row r="58" customFormat="false" ht="15" hidden="false" customHeight="false" outlineLevel="0" collapsed="false">
      <c r="A58" s="42"/>
      <c r="B58" s="43"/>
      <c r="C58" s="42"/>
      <c r="D58" s="42"/>
      <c r="E58" s="44"/>
      <c r="F58" s="45" t="str">
        <f aca="false">IF(ISNUMBER(B58),B58+30,"")</f>
        <v/>
      </c>
      <c r="G58" s="42"/>
      <c r="H58" s="46" t="str">
        <f aca="true">IF(OR(NOT(ISNUMBER(B58)),G58="Signé",G58="Refusé",G58="À envoyer"),"",IF(TODAY()&gt;F58,"Expiré : relancer ou refaire",IF(TODAY()&gt;=F58-7,"Rappeler la fin de validité",IF(TODAY()&gt;=B58+10,"Relance J+10",IF(TODAY()&gt;=B58+3,"Relance J+3","Attendre")))))</f>
        <v/>
      </c>
    </row>
    <row r="59" customFormat="false" ht="15" hidden="false" customHeight="false" outlineLevel="0" collapsed="false">
      <c r="A59" s="42"/>
      <c r="B59" s="43"/>
      <c r="C59" s="42"/>
      <c r="D59" s="42"/>
      <c r="E59" s="44"/>
      <c r="F59" s="45" t="str">
        <f aca="false">IF(ISNUMBER(B59),B59+30,"")</f>
        <v/>
      </c>
      <c r="G59" s="42"/>
      <c r="H59" s="46" t="str">
        <f aca="true">IF(OR(NOT(ISNUMBER(B59)),G59="Signé",G59="Refusé",G59="À envoyer"),"",IF(TODAY()&gt;F59,"Expiré : relancer ou refaire",IF(TODAY()&gt;=F59-7,"Rappeler la fin de validité",IF(TODAY()&gt;=B59+10,"Relance J+10",IF(TODAY()&gt;=B59+3,"Relance J+3","Attendre")))))</f>
        <v/>
      </c>
    </row>
    <row r="60" customFormat="false" ht="15" hidden="false" customHeight="false" outlineLevel="0" collapsed="false">
      <c r="A60" s="42"/>
      <c r="B60" s="43"/>
      <c r="C60" s="42"/>
      <c r="D60" s="42"/>
      <c r="E60" s="44"/>
      <c r="F60" s="45" t="str">
        <f aca="false">IF(ISNUMBER(B60),B60+30,"")</f>
        <v/>
      </c>
      <c r="G60" s="42"/>
      <c r="H60" s="46" t="str">
        <f aca="true">IF(OR(NOT(ISNUMBER(B60)),G60="Signé",G60="Refusé",G60="À envoyer"),"",IF(TODAY()&gt;F60,"Expiré : relancer ou refaire",IF(TODAY()&gt;=F60-7,"Rappeler la fin de validité",IF(TODAY()&gt;=B60+10,"Relance J+10",IF(TODAY()&gt;=B60+3,"Relance J+3","Attendre")))))</f>
        <v/>
      </c>
    </row>
    <row r="61" customFormat="false" ht="15" hidden="false" customHeight="false" outlineLevel="0" collapsed="false">
      <c r="A61" s="42"/>
      <c r="B61" s="43"/>
      <c r="C61" s="42"/>
      <c r="D61" s="42"/>
      <c r="E61" s="44"/>
      <c r="F61" s="45" t="str">
        <f aca="false">IF(ISNUMBER(B61),B61+30,"")</f>
        <v/>
      </c>
      <c r="G61" s="42"/>
      <c r="H61" s="46" t="str">
        <f aca="true">IF(OR(NOT(ISNUMBER(B61)),G61="Signé",G61="Refusé",G61="À envoyer"),"",IF(TODAY()&gt;F61,"Expiré : relancer ou refaire",IF(TODAY()&gt;=F61-7,"Rappeler la fin de validité",IF(TODAY()&gt;=B61+10,"Relance J+10",IF(TODAY()&gt;=B61+3,"Relance J+3","Attendre")))))</f>
        <v/>
      </c>
    </row>
    <row r="62" customFormat="false" ht="15" hidden="false" customHeight="false" outlineLevel="0" collapsed="false">
      <c r="A62" s="42"/>
      <c r="B62" s="43"/>
      <c r="C62" s="42"/>
      <c r="D62" s="42"/>
      <c r="E62" s="44"/>
      <c r="F62" s="45" t="str">
        <f aca="false">IF(ISNUMBER(B62),B62+30,"")</f>
        <v/>
      </c>
      <c r="G62" s="42"/>
      <c r="H62" s="46" t="str">
        <f aca="true">IF(OR(NOT(ISNUMBER(B62)),G62="Signé",G62="Refusé",G62="À envoyer"),"",IF(TODAY()&gt;F62,"Expiré : relancer ou refaire",IF(TODAY()&gt;=F62-7,"Rappeler la fin de validité",IF(TODAY()&gt;=B62+10,"Relance J+10",IF(TODAY()&gt;=B62+3,"Relance J+3","Attendre")))))</f>
        <v/>
      </c>
    </row>
    <row r="63" customFormat="false" ht="15" hidden="false" customHeight="false" outlineLevel="0" collapsed="false">
      <c r="A63" s="42"/>
      <c r="B63" s="43"/>
      <c r="C63" s="42"/>
      <c r="D63" s="42"/>
      <c r="E63" s="44"/>
      <c r="F63" s="45" t="str">
        <f aca="false">IF(ISNUMBER(B63),B63+30,"")</f>
        <v/>
      </c>
      <c r="G63" s="42"/>
      <c r="H63" s="46" t="str">
        <f aca="true">IF(OR(NOT(ISNUMBER(B63)),G63="Signé",G63="Refusé",G63="À envoyer"),"",IF(TODAY()&gt;F63,"Expiré : relancer ou refaire",IF(TODAY()&gt;=F63-7,"Rappeler la fin de validité",IF(TODAY()&gt;=B63+10,"Relance J+10",IF(TODAY()&gt;=B63+3,"Relance J+3","Attendre")))))</f>
        <v/>
      </c>
    </row>
    <row r="64" customFormat="false" ht="15" hidden="false" customHeight="false" outlineLevel="0" collapsed="false">
      <c r="A64" s="42"/>
      <c r="B64" s="43"/>
      <c r="C64" s="42"/>
      <c r="D64" s="42"/>
      <c r="E64" s="44"/>
      <c r="F64" s="45" t="str">
        <f aca="false">IF(ISNUMBER(B64),B64+30,"")</f>
        <v/>
      </c>
      <c r="G64" s="42"/>
      <c r="H64" s="46" t="str">
        <f aca="true">IF(OR(NOT(ISNUMBER(B64)),G64="Signé",G64="Refusé",G64="À envoyer"),"",IF(TODAY()&gt;F64,"Expiré : relancer ou refaire",IF(TODAY()&gt;=F64-7,"Rappeler la fin de validité",IF(TODAY()&gt;=B64+10,"Relance J+10",IF(TODAY()&gt;=B64+3,"Relance J+3","Attendre")))))</f>
        <v/>
      </c>
    </row>
    <row r="65" customFormat="false" ht="15" hidden="false" customHeight="false" outlineLevel="0" collapsed="false">
      <c r="A65" s="42"/>
      <c r="B65" s="43"/>
      <c r="C65" s="42"/>
      <c r="D65" s="42"/>
      <c r="E65" s="44"/>
      <c r="F65" s="45" t="str">
        <f aca="false">IF(ISNUMBER(B65),B65+30,"")</f>
        <v/>
      </c>
      <c r="G65" s="42"/>
      <c r="H65" s="46" t="str">
        <f aca="true">IF(OR(NOT(ISNUMBER(B65)),G65="Signé",G65="Refusé",G65="À envoyer"),"",IF(TODAY()&gt;F65,"Expiré : relancer ou refaire",IF(TODAY()&gt;=F65-7,"Rappeler la fin de validité",IF(TODAY()&gt;=B65+10,"Relance J+10",IF(TODAY()&gt;=B65+3,"Relance J+3","Attendre")))))</f>
        <v/>
      </c>
    </row>
    <row r="66" customFormat="false" ht="15" hidden="false" customHeight="false" outlineLevel="0" collapsed="false">
      <c r="A66" s="42"/>
      <c r="B66" s="43"/>
      <c r="C66" s="42"/>
      <c r="D66" s="42"/>
      <c r="E66" s="44"/>
      <c r="F66" s="45" t="str">
        <f aca="false">IF(ISNUMBER(B66),B66+30,"")</f>
        <v/>
      </c>
      <c r="G66" s="42"/>
      <c r="H66" s="46" t="str">
        <f aca="true">IF(OR(NOT(ISNUMBER(B66)),G66="Signé",G66="Refusé",G66="À envoyer"),"",IF(TODAY()&gt;F66,"Expiré : relancer ou refaire",IF(TODAY()&gt;=F66-7,"Rappeler la fin de validité",IF(TODAY()&gt;=B66+10,"Relance J+10",IF(TODAY()&gt;=B66+3,"Relance J+3","Attendre")))))</f>
        <v/>
      </c>
    </row>
    <row r="67" customFormat="false" ht="15" hidden="false" customHeight="false" outlineLevel="0" collapsed="false">
      <c r="A67" s="42"/>
      <c r="B67" s="43"/>
      <c r="C67" s="42"/>
      <c r="D67" s="42"/>
      <c r="E67" s="44"/>
      <c r="F67" s="45" t="str">
        <f aca="false">IF(ISNUMBER(B67),B67+30,"")</f>
        <v/>
      </c>
      <c r="G67" s="42"/>
      <c r="H67" s="46" t="str">
        <f aca="true">IF(OR(NOT(ISNUMBER(B67)),G67="Signé",G67="Refusé",G67="À envoyer"),"",IF(TODAY()&gt;F67,"Expiré : relancer ou refaire",IF(TODAY()&gt;=F67-7,"Rappeler la fin de validité",IF(TODAY()&gt;=B67+10,"Relance J+10",IF(TODAY()&gt;=B67+3,"Relance J+3","Attendre")))))</f>
        <v/>
      </c>
    </row>
    <row r="68" customFormat="false" ht="15" hidden="false" customHeight="false" outlineLevel="0" collapsed="false">
      <c r="A68" s="42"/>
      <c r="B68" s="43"/>
      <c r="C68" s="42"/>
      <c r="D68" s="42"/>
      <c r="E68" s="44"/>
      <c r="F68" s="45" t="str">
        <f aca="false">IF(ISNUMBER(B68),B68+30,"")</f>
        <v/>
      </c>
      <c r="G68" s="42"/>
      <c r="H68" s="46" t="str">
        <f aca="true">IF(OR(NOT(ISNUMBER(B68)),G68="Signé",G68="Refusé",G68="À envoyer"),"",IF(TODAY()&gt;F68,"Expiré : relancer ou refaire",IF(TODAY()&gt;=F68-7,"Rappeler la fin de validité",IF(TODAY()&gt;=B68+10,"Relance J+10",IF(TODAY()&gt;=B68+3,"Relance J+3","Attendre")))))</f>
        <v/>
      </c>
    </row>
    <row r="69" customFormat="false" ht="15" hidden="false" customHeight="false" outlineLevel="0" collapsed="false">
      <c r="A69" s="42"/>
      <c r="B69" s="43"/>
      <c r="C69" s="42"/>
      <c r="D69" s="42"/>
      <c r="E69" s="44"/>
      <c r="F69" s="45" t="str">
        <f aca="false">IF(ISNUMBER(B69),B69+30,"")</f>
        <v/>
      </c>
      <c r="G69" s="42"/>
      <c r="H69" s="46" t="str">
        <f aca="true">IF(OR(NOT(ISNUMBER(B69)),G69="Signé",G69="Refusé",G69="À envoyer"),"",IF(TODAY()&gt;F69,"Expiré : relancer ou refaire",IF(TODAY()&gt;=F69-7,"Rappeler la fin de validité",IF(TODAY()&gt;=B69+10,"Relance J+10",IF(TODAY()&gt;=B69+3,"Relance J+3","Attendre")))))</f>
        <v/>
      </c>
    </row>
    <row r="70" customFormat="false" ht="15" hidden="false" customHeight="false" outlineLevel="0" collapsed="false">
      <c r="A70" s="42"/>
      <c r="B70" s="43"/>
      <c r="C70" s="42"/>
      <c r="D70" s="42"/>
      <c r="E70" s="44"/>
      <c r="F70" s="45" t="str">
        <f aca="false">IF(ISNUMBER(B70),B70+30,"")</f>
        <v/>
      </c>
      <c r="G70" s="42"/>
      <c r="H70" s="46" t="str">
        <f aca="true">IF(OR(NOT(ISNUMBER(B70)),G70="Signé",G70="Refusé",G70="À envoyer"),"",IF(TODAY()&gt;F70,"Expiré : relancer ou refaire",IF(TODAY()&gt;=F70-7,"Rappeler la fin de validité",IF(TODAY()&gt;=B70+10,"Relance J+10",IF(TODAY()&gt;=B70+3,"Relance J+3","Attendre")))))</f>
        <v/>
      </c>
    </row>
    <row r="71" customFormat="false" ht="15" hidden="false" customHeight="false" outlineLevel="0" collapsed="false">
      <c r="A71" s="42"/>
      <c r="B71" s="43"/>
      <c r="C71" s="42"/>
      <c r="D71" s="42"/>
      <c r="E71" s="44"/>
      <c r="F71" s="45" t="str">
        <f aca="false">IF(ISNUMBER(B71),B71+30,"")</f>
        <v/>
      </c>
      <c r="G71" s="42"/>
      <c r="H71" s="46" t="str">
        <f aca="true">IF(OR(NOT(ISNUMBER(B71)),G71="Signé",G71="Refusé",G71="À envoyer"),"",IF(TODAY()&gt;F71,"Expiré : relancer ou refaire",IF(TODAY()&gt;=F71-7,"Rappeler la fin de validité",IF(TODAY()&gt;=B71+10,"Relance J+10",IF(TODAY()&gt;=B71+3,"Relance J+3","Attendre")))))</f>
        <v/>
      </c>
    </row>
    <row r="72" customFormat="false" ht="15" hidden="false" customHeight="false" outlineLevel="0" collapsed="false">
      <c r="A72" s="42"/>
      <c r="B72" s="43"/>
      <c r="C72" s="42"/>
      <c r="D72" s="42"/>
      <c r="E72" s="44"/>
      <c r="F72" s="45" t="str">
        <f aca="false">IF(ISNUMBER(B72),B72+30,"")</f>
        <v/>
      </c>
      <c r="G72" s="42"/>
      <c r="H72" s="46" t="str">
        <f aca="true">IF(OR(NOT(ISNUMBER(B72)),G72="Signé",G72="Refusé",G72="À envoyer"),"",IF(TODAY()&gt;F72,"Expiré : relancer ou refaire",IF(TODAY()&gt;=F72-7,"Rappeler la fin de validité",IF(TODAY()&gt;=B72+10,"Relance J+10",IF(TODAY()&gt;=B72+3,"Relance J+3","Attendre")))))</f>
        <v/>
      </c>
    </row>
    <row r="73" customFormat="false" ht="15" hidden="false" customHeight="false" outlineLevel="0" collapsed="false">
      <c r="A73" s="42"/>
      <c r="B73" s="43"/>
      <c r="C73" s="42"/>
      <c r="D73" s="42"/>
      <c r="E73" s="44"/>
      <c r="F73" s="45" t="str">
        <f aca="false">IF(ISNUMBER(B73),B73+30,"")</f>
        <v/>
      </c>
      <c r="G73" s="42"/>
      <c r="H73" s="46" t="str">
        <f aca="true">IF(OR(NOT(ISNUMBER(B73)),G73="Signé",G73="Refusé",G73="À envoyer"),"",IF(TODAY()&gt;F73,"Expiré : relancer ou refaire",IF(TODAY()&gt;=F73-7,"Rappeler la fin de validité",IF(TODAY()&gt;=B73+10,"Relance J+10",IF(TODAY()&gt;=B73+3,"Relance J+3","Attendre")))))</f>
        <v/>
      </c>
    </row>
    <row r="74" customFormat="false" ht="15" hidden="false" customHeight="false" outlineLevel="0" collapsed="false">
      <c r="A74" s="42"/>
      <c r="B74" s="43"/>
      <c r="C74" s="42"/>
      <c r="D74" s="42"/>
      <c r="E74" s="44"/>
      <c r="F74" s="45" t="str">
        <f aca="false">IF(ISNUMBER(B74),B74+30,"")</f>
        <v/>
      </c>
      <c r="G74" s="42"/>
      <c r="H74" s="46" t="str">
        <f aca="true">IF(OR(NOT(ISNUMBER(B74)),G74="Signé",G74="Refusé",G74="À envoyer"),"",IF(TODAY()&gt;F74,"Expiré : relancer ou refaire",IF(TODAY()&gt;=F74-7,"Rappeler la fin de validité",IF(TODAY()&gt;=B74+10,"Relance J+10",IF(TODAY()&gt;=B74+3,"Relance J+3","Attendre")))))</f>
        <v/>
      </c>
    </row>
    <row r="75" customFormat="false" ht="15" hidden="false" customHeight="false" outlineLevel="0" collapsed="false">
      <c r="A75" s="42"/>
      <c r="B75" s="43"/>
      <c r="C75" s="42"/>
      <c r="D75" s="42"/>
      <c r="E75" s="44"/>
      <c r="F75" s="45" t="str">
        <f aca="false">IF(ISNUMBER(B75),B75+30,"")</f>
        <v/>
      </c>
      <c r="G75" s="42"/>
      <c r="H75" s="46" t="str">
        <f aca="true">IF(OR(NOT(ISNUMBER(B75)),G75="Signé",G75="Refusé",G75="À envoyer"),"",IF(TODAY()&gt;F75,"Expiré : relancer ou refaire",IF(TODAY()&gt;=F75-7,"Rappeler la fin de validité",IF(TODAY()&gt;=B75+10,"Relance J+10",IF(TODAY()&gt;=B75+3,"Relance J+3","Attendre")))))</f>
        <v/>
      </c>
    </row>
    <row r="76" customFormat="false" ht="15" hidden="false" customHeight="false" outlineLevel="0" collapsed="false">
      <c r="A76" s="42"/>
      <c r="B76" s="43"/>
      <c r="C76" s="42"/>
      <c r="D76" s="42"/>
      <c r="E76" s="44"/>
      <c r="F76" s="45" t="str">
        <f aca="false">IF(ISNUMBER(B76),B76+30,"")</f>
        <v/>
      </c>
      <c r="G76" s="42"/>
      <c r="H76" s="46" t="str">
        <f aca="true">IF(OR(NOT(ISNUMBER(B76)),G76="Signé",G76="Refusé",G76="À envoyer"),"",IF(TODAY()&gt;F76,"Expiré : relancer ou refaire",IF(TODAY()&gt;=F76-7,"Rappeler la fin de validité",IF(TODAY()&gt;=B76+10,"Relance J+10",IF(TODAY()&gt;=B76+3,"Relance J+3","Attendre")))))</f>
        <v/>
      </c>
    </row>
    <row r="77" customFormat="false" ht="15" hidden="false" customHeight="false" outlineLevel="0" collapsed="false">
      <c r="A77" s="42"/>
      <c r="B77" s="43"/>
      <c r="C77" s="42"/>
      <c r="D77" s="42"/>
      <c r="E77" s="44"/>
      <c r="F77" s="45" t="str">
        <f aca="false">IF(ISNUMBER(B77),B77+30,"")</f>
        <v/>
      </c>
      <c r="G77" s="42"/>
      <c r="H77" s="46" t="str">
        <f aca="true">IF(OR(NOT(ISNUMBER(B77)),G77="Signé",G77="Refusé",G77="À envoyer"),"",IF(TODAY()&gt;F77,"Expiré : relancer ou refaire",IF(TODAY()&gt;=F77-7,"Rappeler la fin de validité",IF(TODAY()&gt;=B77+10,"Relance J+10",IF(TODAY()&gt;=B77+3,"Relance J+3","Attendre")))))</f>
        <v/>
      </c>
    </row>
    <row r="78" customFormat="false" ht="15" hidden="false" customHeight="false" outlineLevel="0" collapsed="false">
      <c r="A78" s="42"/>
      <c r="B78" s="43"/>
      <c r="C78" s="42"/>
      <c r="D78" s="42"/>
      <c r="E78" s="44"/>
      <c r="F78" s="45" t="str">
        <f aca="false">IF(ISNUMBER(B78),B78+30,"")</f>
        <v/>
      </c>
      <c r="G78" s="42"/>
      <c r="H78" s="46" t="str">
        <f aca="true">IF(OR(NOT(ISNUMBER(B78)),G78="Signé",G78="Refusé",G78="À envoyer"),"",IF(TODAY()&gt;F78,"Expiré : relancer ou refaire",IF(TODAY()&gt;=F78-7,"Rappeler la fin de validité",IF(TODAY()&gt;=B78+10,"Relance J+10",IF(TODAY()&gt;=B78+3,"Relance J+3","Attendre")))))</f>
        <v/>
      </c>
    </row>
    <row r="79" customFormat="false" ht="15" hidden="false" customHeight="false" outlineLevel="0" collapsed="false">
      <c r="A79" s="42"/>
      <c r="B79" s="43"/>
      <c r="C79" s="42"/>
      <c r="D79" s="42"/>
      <c r="E79" s="44"/>
      <c r="F79" s="45" t="str">
        <f aca="false">IF(ISNUMBER(B79),B79+30,"")</f>
        <v/>
      </c>
      <c r="G79" s="42"/>
      <c r="H79" s="46" t="str">
        <f aca="true">IF(OR(NOT(ISNUMBER(B79)),G79="Signé",G79="Refusé",G79="À envoyer"),"",IF(TODAY()&gt;F79,"Expiré : relancer ou refaire",IF(TODAY()&gt;=F79-7,"Rappeler la fin de validité",IF(TODAY()&gt;=B79+10,"Relance J+10",IF(TODAY()&gt;=B79+3,"Relance J+3","Attendre")))))</f>
        <v/>
      </c>
    </row>
    <row r="80" customFormat="false" ht="15" hidden="false" customHeight="false" outlineLevel="0" collapsed="false">
      <c r="A80" s="42"/>
      <c r="B80" s="43"/>
      <c r="C80" s="42"/>
      <c r="D80" s="42"/>
      <c r="E80" s="44"/>
      <c r="F80" s="45" t="str">
        <f aca="false">IF(ISNUMBER(B80),B80+30,"")</f>
        <v/>
      </c>
      <c r="G80" s="42"/>
      <c r="H80" s="46" t="str">
        <f aca="true">IF(OR(NOT(ISNUMBER(B80)),G80="Signé",G80="Refusé",G80="À envoyer"),"",IF(TODAY()&gt;F80,"Expiré : relancer ou refaire",IF(TODAY()&gt;=F80-7,"Rappeler la fin de validité",IF(TODAY()&gt;=B80+10,"Relance J+10",IF(TODAY()&gt;=B80+3,"Relance J+3","Attendre")))))</f>
        <v/>
      </c>
    </row>
    <row r="81" customFormat="false" ht="15" hidden="false" customHeight="false" outlineLevel="0" collapsed="false">
      <c r="A81" s="42"/>
      <c r="B81" s="43"/>
      <c r="C81" s="42"/>
      <c r="D81" s="42"/>
      <c r="E81" s="44"/>
      <c r="F81" s="45" t="str">
        <f aca="false">IF(ISNUMBER(B81),B81+30,"")</f>
        <v/>
      </c>
      <c r="G81" s="42"/>
      <c r="H81" s="46" t="str">
        <f aca="true">IF(OR(NOT(ISNUMBER(B81)),G81="Signé",G81="Refusé",G81="À envoyer"),"",IF(TODAY()&gt;F81,"Expiré : relancer ou refaire",IF(TODAY()&gt;=F81-7,"Rappeler la fin de validité",IF(TODAY()&gt;=B81+10,"Relance J+10",IF(TODAY()&gt;=B81+3,"Relance J+3","Attendre")))))</f>
        <v/>
      </c>
    </row>
    <row r="82" customFormat="false" ht="15" hidden="false" customHeight="false" outlineLevel="0" collapsed="false">
      <c r="A82" s="42"/>
      <c r="B82" s="43"/>
      <c r="C82" s="42"/>
      <c r="D82" s="42"/>
      <c r="E82" s="44"/>
      <c r="F82" s="45" t="str">
        <f aca="false">IF(ISNUMBER(B82),B82+30,"")</f>
        <v/>
      </c>
      <c r="G82" s="42"/>
      <c r="H82" s="46" t="str">
        <f aca="true">IF(OR(NOT(ISNUMBER(B82)),G82="Signé",G82="Refusé",G82="À envoyer"),"",IF(TODAY()&gt;F82,"Expiré : relancer ou refaire",IF(TODAY()&gt;=F82-7,"Rappeler la fin de validité",IF(TODAY()&gt;=B82+10,"Relance J+10",IF(TODAY()&gt;=B82+3,"Relance J+3","Attendre")))))</f>
        <v/>
      </c>
    </row>
    <row r="83" customFormat="false" ht="15" hidden="false" customHeight="false" outlineLevel="0" collapsed="false">
      <c r="A83" s="42"/>
      <c r="B83" s="43"/>
      <c r="C83" s="42"/>
      <c r="D83" s="42"/>
      <c r="E83" s="44"/>
      <c r="F83" s="45" t="str">
        <f aca="false">IF(ISNUMBER(B83),B83+30,"")</f>
        <v/>
      </c>
      <c r="G83" s="42"/>
      <c r="H83" s="46" t="str">
        <f aca="true">IF(OR(NOT(ISNUMBER(B83)),G83="Signé",G83="Refusé",G83="À envoyer"),"",IF(TODAY()&gt;F83,"Expiré : relancer ou refaire",IF(TODAY()&gt;=F83-7,"Rappeler la fin de validité",IF(TODAY()&gt;=B83+10,"Relance J+10",IF(TODAY()&gt;=B83+3,"Relance J+3","Attendre")))))</f>
        <v/>
      </c>
    </row>
    <row r="84" customFormat="false" ht="15" hidden="false" customHeight="false" outlineLevel="0" collapsed="false">
      <c r="A84" s="42"/>
      <c r="B84" s="43"/>
      <c r="C84" s="42"/>
      <c r="D84" s="42"/>
      <c r="E84" s="44"/>
      <c r="F84" s="45" t="str">
        <f aca="false">IF(ISNUMBER(B84),B84+30,"")</f>
        <v/>
      </c>
      <c r="G84" s="42"/>
      <c r="H84" s="46" t="str">
        <f aca="true">IF(OR(NOT(ISNUMBER(B84)),G84="Signé",G84="Refusé",G84="À envoyer"),"",IF(TODAY()&gt;F84,"Expiré : relancer ou refaire",IF(TODAY()&gt;=F84-7,"Rappeler la fin de validité",IF(TODAY()&gt;=B84+10,"Relance J+10",IF(TODAY()&gt;=B84+3,"Relance J+3","Attendre")))))</f>
        <v/>
      </c>
    </row>
    <row r="85" customFormat="false" ht="15" hidden="false" customHeight="false" outlineLevel="0" collapsed="false">
      <c r="A85" s="42"/>
      <c r="B85" s="43"/>
      <c r="C85" s="42"/>
      <c r="D85" s="42"/>
      <c r="E85" s="44"/>
      <c r="F85" s="45" t="str">
        <f aca="false">IF(ISNUMBER(B85),B85+30,"")</f>
        <v/>
      </c>
      <c r="G85" s="42"/>
      <c r="H85" s="46" t="str">
        <f aca="true">IF(OR(NOT(ISNUMBER(B85)),G85="Signé",G85="Refusé",G85="À envoyer"),"",IF(TODAY()&gt;F85,"Expiré : relancer ou refaire",IF(TODAY()&gt;=F85-7,"Rappeler la fin de validité",IF(TODAY()&gt;=B85+10,"Relance J+10",IF(TODAY()&gt;=B85+3,"Relance J+3","Attendre")))))</f>
        <v/>
      </c>
    </row>
    <row r="86" customFormat="false" ht="15" hidden="false" customHeight="false" outlineLevel="0" collapsed="false">
      <c r="A86" s="42"/>
      <c r="B86" s="43"/>
      <c r="C86" s="42"/>
      <c r="D86" s="42"/>
      <c r="E86" s="44"/>
      <c r="F86" s="45" t="str">
        <f aca="false">IF(ISNUMBER(B86),B86+30,"")</f>
        <v/>
      </c>
      <c r="G86" s="42"/>
      <c r="H86" s="46" t="str">
        <f aca="true">IF(OR(NOT(ISNUMBER(B86)),G86="Signé",G86="Refusé",G86="À envoyer"),"",IF(TODAY()&gt;F86,"Expiré : relancer ou refaire",IF(TODAY()&gt;=F86-7,"Rappeler la fin de validité",IF(TODAY()&gt;=B86+10,"Relance J+10",IF(TODAY()&gt;=B86+3,"Relance J+3","Attendre")))))</f>
        <v/>
      </c>
    </row>
    <row r="87" customFormat="false" ht="15" hidden="false" customHeight="false" outlineLevel="0" collapsed="false">
      <c r="A87" s="42"/>
      <c r="B87" s="43"/>
      <c r="C87" s="42"/>
      <c r="D87" s="42"/>
      <c r="E87" s="44"/>
      <c r="F87" s="45" t="str">
        <f aca="false">IF(ISNUMBER(B87),B87+30,"")</f>
        <v/>
      </c>
      <c r="G87" s="42"/>
      <c r="H87" s="46" t="str">
        <f aca="true">IF(OR(NOT(ISNUMBER(B87)),G87="Signé",G87="Refusé",G87="À envoyer"),"",IF(TODAY()&gt;F87,"Expiré : relancer ou refaire",IF(TODAY()&gt;=F87-7,"Rappeler la fin de validité",IF(TODAY()&gt;=B87+10,"Relance J+10",IF(TODAY()&gt;=B87+3,"Relance J+3","Attendre")))))</f>
        <v/>
      </c>
    </row>
    <row r="88" customFormat="false" ht="15" hidden="false" customHeight="false" outlineLevel="0" collapsed="false">
      <c r="A88" s="42"/>
      <c r="B88" s="43"/>
      <c r="C88" s="42"/>
      <c r="D88" s="42"/>
      <c r="E88" s="44"/>
      <c r="F88" s="45" t="str">
        <f aca="false">IF(ISNUMBER(B88),B88+30,"")</f>
        <v/>
      </c>
      <c r="G88" s="42"/>
      <c r="H88" s="46" t="str">
        <f aca="true">IF(OR(NOT(ISNUMBER(B88)),G88="Signé",G88="Refusé",G88="À envoyer"),"",IF(TODAY()&gt;F88,"Expiré : relancer ou refaire",IF(TODAY()&gt;=F88-7,"Rappeler la fin de validité",IF(TODAY()&gt;=B88+10,"Relance J+10",IF(TODAY()&gt;=B88+3,"Relance J+3","Attendre")))))</f>
        <v/>
      </c>
    </row>
    <row r="89" customFormat="false" ht="15" hidden="false" customHeight="false" outlineLevel="0" collapsed="false">
      <c r="A89" s="42"/>
      <c r="B89" s="43"/>
      <c r="C89" s="42"/>
      <c r="D89" s="42"/>
      <c r="E89" s="44"/>
      <c r="F89" s="45" t="str">
        <f aca="false">IF(ISNUMBER(B89),B89+30,"")</f>
        <v/>
      </c>
      <c r="G89" s="42"/>
      <c r="H89" s="46" t="str">
        <f aca="true">IF(OR(NOT(ISNUMBER(B89)),G89="Signé",G89="Refusé",G89="À envoyer"),"",IF(TODAY()&gt;F89,"Expiré : relancer ou refaire",IF(TODAY()&gt;=F89-7,"Rappeler la fin de validité",IF(TODAY()&gt;=B89+10,"Relance J+10",IF(TODAY()&gt;=B89+3,"Relance J+3","Attendre")))))</f>
        <v/>
      </c>
    </row>
    <row r="90" customFormat="false" ht="15" hidden="false" customHeight="false" outlineLevel="0" collapsed="false">
      <c r="A90" s="42"/>
      <c r="B90" s="43"/>
      <c r="C90" s="42"/>
      <c r="D90" s="42"/>
      <c r="E90" s="44"/>
      <c r="F90" s="45" t="str">
        <f aca="false">IF(ISNUMBER(B90),B90+30,"")</f>
        <v/>
      </c>
      <c r="G90" s="42"/>
      <c r="H90" s="46" t="str">
        <f aca="true">IF(OR(NOT(ISNUMBER(B90)),G90="Signé",G90="Refusé",G90="À envoyer"),"",IF(TODAY()&gt;F90,"Expiré : relancer ou refaire",IF(TODAY()&gt;=F90-7,"Rappeler la fin de validité",IF(TODAY()&gt;=B90+10,"Relance J+10",IF(TODAY()&gt;=B90+3,"Relance J+3","Attendre")))))</f>
        <v/>
      </c>
    </row>
    <row r="91" customFormat="false" ht="15" hidden="false" customHeight="false" outlineLevel="0" collapsed="false">
      <c r="A91" s="42"/>
      <c r="B91" s="43"/>
      <c r="C91" s="42"/>
      <c r="D91" s="42"/>
      <c r="E91" s="44"/>
      <c r="F91" s="45" t="str">
        <f aca="false">IF(ISNUMBER(B91),B91+30,"")</f>
        <v/>
      </c>
      <c r="G91" s="42"/>
      <c r="H91" s="46" t="str">
        <f aca="true">IF(OR(NOT(ISNUMBER(B91)),G91="Signé",G91="Refusé",G91="À envoyer"),"",IF(TODAY()&gt;F91,"Expiré : relancer ou refaire",IF(TODAY()&gt;=F91-7,"Rappeler la fin de validité",IF(TODAY()&gt;=B91+10,"Relance J+10",IF(TODAY()&gt;=B91+3,"Relance J+3","Attendre")))))</f>
        <v/>
      </c>
    </row>
    <row r="92" customFormat="false" ht="15" hidden="false" customHeight="false" outlineLevel="0" collapsed="false">
      <c r="A92" s="42"/>
      <c r="B92" s="43"/>
      <c r="C92" s="42"/>
      <c r="D92" s="42"/>
      <c r="E92" s="44"/>
      <c r="F92" s="45" t="str">
        <f aca="false">IF(ISNUMBER(B92),B92+30,"")</f>
        <v/>
      </c>
      <c r="G92" s="42"/>
      <c r="H92" s="46" t="str">
        <f aca="true">IF(OR(NOT(ISNUMBER(B92)),G92="Signé",G92="Refusé",G92="À envoyer"),"",IF(TODAY()&gt;F92,"Expiré : relancer ou refaire",IF(TODAY()&gt;=F92-7,"Rappeler la fin de validité",IF(TODAY()&gt;=B92+10,"Relance J+10",IF(TODAY()&gt;=B92+3,"Relance J+3","Attendre")))))</f>
        <v/>
      </c>
    </row>
    <row r="93" customFormat="false" ht="15" hidden="false" customHeight="false" outlineLevel="0" collapsed="false">
      <c r="A93" s="42"/>
      <c r="B93" s="43"/>
      <c r="C93" s="42"/>
      <c r="D93" s="42"/>
      <c r="E93" s="44"/>
      <c r="F93" s="45" t="str">
        <f aca="false">IF(ISNUMBER(B93),B93+30,"")</f>
        <v/>
      </c>
      <c r="G93" s="42"/>
      <c r="H93" s="46" t="str">
        <f aca="true">IF(OR(NOT(ISNUMBER(B93)),G93="Signé",G93="Refusé",G93="À envoyer"),"",IF(TODAY()&gt;F93,"Expiré : relancer ou refaire",IF(TODAY()&gt;=F93-7,"Rappeler la fin de validité",IF(TODAY()&gt;=B93+10,"Relance J+10",IF(TODAY()&gt;=B93+3,"Relance J+3","Attendre")))))</f>
        <v/>
      </c>
    </row>
    <row r="94" customFormat="false" ht="15" hidden="false" customHeight="false" outlineLevel="0" collapsed="false">
      <c r="A94" s="42"/>
      <c r="B94" s="43"/>
      <c r="C94" s="42"/>
      <c r="D94" s="42"/>
      <c r="E94" s="44"/>
      <c r="F94" s="45" t="str">
        <f aca="false">IF(ISNUMBER(B94),B94+30,"")</f>
        <v/>
      </c>
      <c r="G94" s="42"/>
      <c r="H94" s="46" t="str">
        <f aca="true">IF(OR(NOT(ISNUMBER(B94)),G94="Signé",G94="Refusé",G94="À envoyer"),"",IF(TODAY()&gt;F94,"Expiré : relancer ou refaire",IF(TODAY()&gt;=F94-7,"Rappeler la fin de validité",IF(TODAY()&gt;=B94+10,"Relance J+10",IF(TODAY()&gt;=B94+3,"Relance J+3","Attendre")))))</f>
        <v/>
      </c>
    </row>
    <row r="95" customFormat="false" ht="15" hidden="false" customHeight="false" outlineLevel="0" collapsed="false">
      <c r="A95" s="42"/>
      <c r="B95" s="43"/>
      <c r="C95" s="42"/>
      <c r="D95" s="42"/>
      <c r="E95" s="44"/>
      <c r="F95" s="45" t="str">
        <f aca="false">IF(ISNUMBER(B95),B95+30,"")</f>
        <v/>
      </c>
      <c r="G95" s="42"/>
      <c r="H95" s="46" t="str">
        <f aca="true">IF(OR(NOT(ISNUMBER(B95)),G95="Signé",G95="Refusé",G95="À envoyer"),"",IF(TODAY()&gt;F95,"Expiré : relancer ou refaire",IF(TODAY()&gt;=F95-7,"Rappeler la fin de validité",IF(TODAY()&gt;=B95+10,"Relance J+10",IF(TODAY()&gt;=B95+3,"Relance J+3","Attendre")))))</f>
        <v/>
      </c>
    </row>
    <row r="96" customFormat="false" ht="15" hidden="false" customHeight="false" outlineLevel="0" collapsed="false">
      <c r="A96" s="42"/>
      <c r="B96" s="43"/>
      <c r="C96" s="42"/>
      <c r="D96" s="42"/>
      <c r="E96" s="44"/>
      <c r="F96" s="45" t="str">
        <f aca="false">IF(ISNUMBER(B96),B96+30,"")</f>
        <v/>
      </c>
      <c r="G96" s="42"/>
      <c r="H96" s="46" t="str">
        <f aca="true">IF(OR(NOT(ISNUMBER(B96)),G96="Signé",G96="Refusé",G96="À envoyer"),"",IF(TODAY()&gt;F96,"Expiré : relancer ou refaire",IF(TODAY()&gt;=F96-7,"Rappeler la fin de validité",IF(TODAY()&gt;=B96+10,"Relance J+10",IF(TODAY()&gt;=B96+3,"Relance J+3","Attendre")))))</f>
        <v/>
      </c>
    </row>
    <row r="97" customFormat="false" ht="15" hidden="false" customHeight="false" outlineLevel="0" collapsed="false">
      <c r="A97" s="42"/>
      <c r="B97" s="43"/>
      <c r="C97" s="42"/>
      <c r="D97" s="42"/>
      <c r="E97" s="44"/>
      <c r="F97" s="45" t="str">
        <f aca="false">IF(ISNUMBER(B97),B97+30,"")</f>
        <v/>
      </c>
      <c r="G97" s="42"/>
      <c r="H97" s="46" t="str">
        <f aca="true">IF(OR(NOT(ISNUMBER(B97)),G97="Signé",G97="Refusé",G97="À envoyer"),"",IF(TODAY()&gt;F97,"Expiré : relancer ou refaire",IF(TODAY()&gt;=F97-7,"Rappeler la fin de validité",IF(TODAY()&gt;=B97+10,"Relance J+10",IF(TODAY()&gt;=B97+3,"Relance J+3","Attendre")))))</f>
        <v/>
      </c>
    </row>
    <row r="98" customFormat="false" ht="15" hidden="false" customHeight="false" outlineLevel="0" collapsed="false">
      <c r="A98" s="42"/>
      <c r="B98" s="43"/>
      <c r="C98" s="42"/>
      <c r="D98" s="42"/>
      <c r="E98" s="44"/>
      <c r="F98" s="45" t="str">
        <f aca="false">IF(ISNUMBER(B98),B98+30,"")</f>
        <v/>
      </c>
      <c r="G98" s="42"/>
      <c r="H98" s="46" t="str">
        <f aca="true">IF(OR(NOT(ISNUMBER(B98)),G98="Signé",G98="Refusé",G98="À envoyer"),"",IF(TODAY()&gt;F98,"Expiré : relancer ou refaire",IF(TODAY()&gt;=F98-7,"Rappeler la fin de validité",IF(TODAY()&gt;=B98+10,"Relance J+10",IF(TODAY()&gt;=B98+3,"Relance J+3","Attendre")))))</f>
        <v/>
      </c>
    </row>
    <row r="99" customFormat="false" ht="15" hidden="false" customHeight="false" outlineLevel="0" collapsed="false">
      <c r="A99" s="42"/>
      <c r="B99" s="43"/>
      <c r="C99" s="42"/>
      <c r="D99" s="42"/>
      <c r="E99" s="44"/>
      <c r="F99" s="45" t="str">
        <f aca="false">IF(ISNUMBER(B99),B99+30,"")</f>
        <v/>
      </c>
      <c r="G99" s="42"/>
      <c r="H99" s="46" t="str">
        <f aca="true">IF(OR(NOT(ISNUMBER(B99)),G99="Signé",G99="Refusé",G99="À envoyer"),"",IF(TODAY()&gt;F99,"Expiré : relancer ou refaire",IF(TODAY()&gt;=F99-7,"Rappeler la fin de validité",IF(TODAY()&gt;=B99+10,"Relance J+10",IF(TODAY()&gt;=B99+3,"Relance J+3","Attendre")))))</f>
        <v/>
      </c>
    </row>
    <row r="100" customFormat="false" ht="15" hidden="false" customHeight="false" outlineLevel="0" collapsed="false">
      <c r="A100" s="42"/>
      <c r="B100" s="43"/>
      <c r="C100" s="42"/>
      <c r="D100" s="42"/>
      <c r="E100" s="44"/>
      <c r="F100" s="45" t="str">
        <f aca="false">IF(ISNUMBER(B100),B100+30,"")</f>
        <v/>
      </c>
      <c r="G100" s="42"/>
      <c r="H100" s="46" t="str">
        <f aca="true">IF(OR(NOT(ISNUMBER(B100)),G100="Signé",G100="Refusé",G100="À envoyer"),"",IF(TODAY()&gt;F100,"Expiré : relancer ou refaire",IF(TODAY()&gt;=F100-7,"Rappeler la fin de validité",IF(TODAY()&gt;=B100+10,"Relance J+10",IF(TODAY()&gt;=B100+3,"Relance J+3","Attendre")))))</f>
        <v/>
      </c>
    </row>
    <row r="101" customFormat="false" ht="15" hidden="false" customHeight="false" outlineLevel="0" collapsed="false">
      <c r="A101" s="42"/>
      <c r="B101" s="43"/>
      <c r="C101" s="42"/>
      <c r="D101" s="42"/>
      <c r="E101" s="44"/>
      <c r="F101" s="45" t="str">
        <f aca="false">IF(ISNUMBER(B101),B101+30,"")</f>
        <v/>
      </c>
      <c r="G101" s="42"/>
      <c r="H101" s="46" t="str">
        <f aca="true">IF(OR(NOT(ISNUMBER(B101)),G101="Signé",G101="Refusé",G101="À envoyer"),"",IF(TODAY()&gt;F101,"Expiré : relancer ou refaire",IF(TODAY()&gt;=F101-7,"Rappeler la fin de validité",IF(TODAY()&gt;=B101+10,"Relance J+10",IF(TODAY()&gt;=B101+3,"Relance J+3","Attendre")))))</f>
        <v/>
      </c>
    </row>
    <row r="102" customFormat="false" ht="15" hidden="false" customHeight="false" outlineLevel="0" collapsed="false">
      <c r="A102" s="42"/>
      <c r="B102" s="43"/>
      <c r="C102" s="42"/>
      <c r="D102" s="42"/>
      <c r="E102" s="44"/>
      <c r="F102" s="45" t="str">
        <f aca="false">IF(ISNUMBER(B102),B102+30,"")</f>
        <v/>
      </c>
      <c r="G102" s="42"/>
      <c r="H102" s="46" t="str">
        <f aca="true">IF(OR(NOT(ISNUMBER(B102)),G102="Signé",G102="Refusé",G102="À envoyer"),"",IF(TODAY()&gt;F102,"Expiré : relancer ou refaire",IF(TODAY()&gt;=F102-7,"Rappeler la fin de validité",IF(TODAY()&gt;=B102+10,"Relance J+10",IF(TODAY()&gt;=B102+3,"Relance J+3","Attendre")))))</f>
        <v/>
      </c>
    </row>
    <row r="103" customFormat="false" ht="15" hidden="false" customHeight="false" outlineLevel="0" collapsed="false">
      <c r="A103" s="42"/>
      <c r="B103" s="43"/>
      <c r="C103" s="42"/>
      <c r="D103" s="42"/>
      <c r="E103" s="44"/>
      <c r="F103" s="45" t="str">
        <f aca="false">IF(ISNUMBER(B103),B103+30,"")</f>
        <v/>
      </c>
      <c r="G103" s="42"/>
      <c r="H103" s="46" t="str">
        <f aca="true">IF(OR(NOT(ISNUMBER(B103)),G103="Signé",G103="Refusé",G103="À envoyer"),"",IF(TODAY()&gt;F103,"Expiré : relancer ou refaire",IF(TODAY()&gt;=F103-7,"Rappeler la fin de validité",IF(TODAY()&gt;=B103+10,"Relance J+10",IF(TODAY()&gt;=B103+3,"Relance J+3","Attendre")))))</f>
        <v/>
      </c>
    </row>
    <row r="104" customFormat="false" ht="15" hidden="false" customHeight="false" outlineLevel="0" collapsed="false">
      <c r="A104" s="42"/>
      <c r="B104" s="43"/>
      <c r="C104" s="42"/>
      <c r="D104" s="42"/>
      <c r="E104" s="44"/>
      <c r="F104" s="45" t="str">
        <f aca="false">IF(ISNUMBER(B104),B104+30,"")</f>
        <v/>
      </c>
      <c r="G104" s="42"/>
      <c r="H104" s="46" t="str">
        <f aca="true">IF(OR(NOT(ISNUMBER(B104)),G104="Signé",G104="Refusé",G104="À envoyer"),"",IF(TODAY()&gt;F104,"Expiré : relancer ou refaire",IF(TODAY()&gt;=F104-7,"Rappeler la fin de validité",IF(TODAY()&gt;=B104+10,"Relance J+10",IF(TODAY()&gt;=B104+3,"Relance J+3","Attendre")))))</f>
        <v/>
      </c>
    </row>
    <row r="105" customFormat="false" ht="15" hidden="false" customHeight="false" outlineLevel="0" collapsed="false">
      <c r="A105" s="42"/>
      <c r="B105" s="43"/>
      <c r="C105" s="42"/>
      <c r="D105" s="42"/>
      <c r="E105" s="44"/>
      <c r="F105" s="45" t="str">
        <f aca="false">IF(ISNUMBER(B105),B105+30,"")</f>
        <v/>
      </c>
      <c r="G105" s="42"/>
      <c r="H105" s="46" t="str">
        <f aca="true">IF(OR(NOT(ISNUMBER(B105)),G105="Signé",G105="Refusé",G105="À envoyer"),"",IF(TODAY()&gt;F105,"Expiré : relancer ou refaire",IF(TODAY()&gt;=F105-7,"Rappeler la fin de validité",IF(TODAY()&gt;=B105+10,"Relance J+10",IF(TODAY()&gt;=B105+3,"Relance J+3","Attendre")))))</f>
        <v/>
      </c>
    </row>
    <row r="106" customFormat="false" ht="15" hidden="false" customHeight="false" outlineLevel="0" collapsed="false">
      <c r="A106" s="42"/>
      <c r="B106" s="43"/>
      <c r="C106" s="42"/>
      <c r="D106" s="42"/>
      <c r="E106" s="44"/>
      <c r="F106" s="45" t="str">
        <f aca="false">IF(ISNUMBER(B106),B106+30,"")</f>
        <v/>
      </c>
      <c r="G106" s="42"/>
      <c r="H106" s="46" t="str">
        <f aca="true">IF(OR(NOT(ISNUMBER(B106)),G106="Signé",G106="Refusé",G106="À envoyer"),"",IF(TODAY()&gt;F106,"Expiré : relancer ou refaire",IF(TODAY()&gt;=F106-7,"Rappeler la fin de validité",IF(TODAY()&gt;=B106+10,"Relance J+10",IF(TODAY()&gt;=B106+3,"Relance J+3","Attendre")))))</f>
        <v/>
      </c>
    </row>
    <row r="107" customFormat="false" ht="15" hidden="false" customHeight="false" outlineLevel="0" collapsed="false">
      <c r="A107" s="42"/>
      <c r="B107" s="43"/>
      <c r="C107" s="42"/>
      <c r="D107" s="42"/>
      <c r="E107" s="44"/>
      <c r="F107" s="45" t="str">
        <f aca="false">IF(ISNUMBER(B107),B107+30,"")</f>
        <v/>
      </c>
      <c r="G107" s="42"/>
      <c r="H107" s="46" t="str">
        <f aca="true">IF(OR(NOT(ISNUMBER(B107)),G107="Signé",G107="Refusé",G107="À envoyer"),"",IF(TODAY()&gt;F107,"Expiré : relancer ou refaire",IF(TODAY()&gt;=F107-7,"Rappeler la fin de validité",IF(TODAY()&gt;=B107+10,"Relance J+10",IF(TODAY()&gt;=B107+3,"Relance J+3","Attendre")))))</f>
        <v/>
      </c>
    </row>
    <row r="108" customFormat="false" ht="15" hidden="false" customHeight="false" outlineLevel="0" collapsed="false">
      <c r="A108" s="42"/>
      <c r="B108" s="43"/>
      <c r="C108" s="42"/>
      <c r="D108" s="42"/>
      <c r="E108" s="44"/>
      <c r="F108" s="45" t="str">
        <f aca="false">IF(ISNUMBER(B108),B108+30,"")</f>
        <v/>
      </c>
      <c r="G108" s="42"/>
      <c r="H108" s="46" t="str">
        <f aca="true">IF(OR(NOT(ISNUMBER(B108)),G108="Signé",G108="Refusé",G108="À envoyer"),"",IF(TODAY()&gt;F108,"Expiré : relancer ou refaire",IF(TODAY()&gt;=F108-7,"Rappeler la fin de validité",IF(TODAY()&gt;=B108+10,"Relance J+10",IF(TODAY()&gt;=B108+3,"Relance J+3","Attendre")))))</f>
        <v/>
      </c>
    </row>
  </sheetData>
  <mergeCells count="2">
    <mergeCell ref="A1:H1"/>
    <mergeCell ref="A2:H2"/>
  </mergeCells>
  <conditionalFormatting sqref="H9:H108">
    <cfRule type="cellIs" priority="2" operator="notEqual" aboveAverage="0" equalAverage="0" bottom="0" percent="0" rank="0" text="" dxfId="1">
      <formula>"Attendre"</formula>
    </cfRule>
  </conditionalFormatting>
  <dataValidations count="1">
    <dataValidation allowBlank="true" errorStyle="stop" operator="between" showDropDown="false" showErrorMessage="false" showInputMessage="false" sqref="G9:G108" type="list">
      <formula1>"À envoyer,Envoyé,Relancé,Signé,Refusé"</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4343E"/>
    <pageSetUpPr fitToPage="true"/>
  </sheetPr>
  <dimension ref="A1:D6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56"/>
    <col collapsed="false" customWidth="true" hidden="false" outlineLevel="0" max="2" min="2" style="0" width="9"/>
    <col collapsed="false" customWidth="true" hidden="false" outlineLevel="0" max="3" min="3" style="0" width="13"/>
    <col collapsed="false" customWidth="true" hidden="false" outlineLevel="0" max="4" min="4" style="0" width="10"/>
  </cols>
  <sheetData>
    <row r="1" customFormat="false" ht="19.7" hidden="false" customHeight="false" outlineLevel="0" collapsed="false">
      <c r="A1" s="36" t="s">
        <v>120</v>
      </c>
      <c r="B1" s="36"/>
      <c r="C1" s="36"/>
      <c r="D1" s="36"/>
    </row>
    <row r="2" customFormat="false" ht="39.75" hidden="false" customHeight="true" outlineLevel="0" collapsed="false">
      <c r="A2" s="31" t="s">
        <v>121</v>
      </c>
      <c r="B2" s="31"/>
      <c r="C2" s="31"/>
      <c r="D2" s="31"/>
    </row>
    <row r="4" customFormat="false" ht="15" hidden="false" customHeight="false" outlineLevel="0" collapsed="false">
      <c r="A4" s="14" t="s">
        <v>52</v>
      </c>
      <c r="B4" s="14" t="s">
        <v>53</v>
      </c>
      <c r="C4" s="14" t="s">
        <v>55</v>
      </c>
      <c r="D4" s="14" t="s">
        <v>56</v>
      </c>
    </row>
    <row r="5" customFormat="false" ht="15" hidden="false" customHeight="false" outlineLevel="0" collapsed="false">
      <c r="A5" s="42" t="s">
        <v>122</v>
      </c>
      <c r="B5" s="42" t="s">
        <v>123</v>
      </c>
      <c r="C5" s="44" t="n">
        <v>2850</v>
      </c>
      <c r="D5" s="47" t="n">
        <v>0.2</v>
      </c>
    </row>
    <row r="6" customFormat="false" ht="15" hidden="false" customHeight="false" outlineLevel="0" collapsed="false">
      <c r="A6" s="42" t="s">
        <v>124</v>
      </c>
      <c r="B6" s="42" t="s">
        <v>125</v>
      </c>
      <c r="C6" s="44" t="n">
        <v>750</v>
      </c>
      <c r="D6" s="47" t="n">
        <v>0.2</v>
      </c>
    </row>
    <row r="7" customFormat="false" ht="15" hidden="false" customHeight="false" outlineLevel="0" collapsed="false">
      <c r="A7" s="42" t="s">
        <v>126</v>
      </c>
      <c r="B7" s="42" t="s">
        <v>123</v>
      </c>
      <c r="C7" s="44" t="n">
        <v>420</v>
      </c>
      <c r="D7" s="47" t="n">
        <v>0.1</v>
      </c>
    </row>
    <row r="8" customFormat="false" ht="15" hidden="false" customHeight="false" outlineLevel="0" collapsed="false">
      <c r="A8" s="42" t="s">
        <v>127</v>
      </c>
      <c r="B8" s="42" t="s">
        <v>128</v>
      </c>
      <c r="C8" s="44" t="n">
        <v>80</v>
      </c>
      <c r="D8" s="47" t="n">
        <v>0.1</v>
      </c>
    </row>
    <row r="9" customFormat="false" ht="15" hidden="false" customHeight="false" outlineLevel="0" collapsed="false">
      <c r="A9" s="42" t="s">
        <v>129</v>
      </c>
      <c r="B9" s="42" t="s">
        <v>123</v>
      </c>
      <c r="C9" s="44" t="n">
        <v>380</v>
      </c>
      <c r="D9" s="47" t="n">
        <v>0.1</v>
      </c>
    </row>
    <row r="10" customFormat="false" ht="15" hidden="false" customHeight="false" outlineLevel="0" collapsed="false">
      <c r="A10" s="42"/>
      <c r="B10" s="42"/>
      <c r="C10" s="44"/>
      <c r="D10" s="47"/>
    </row>
    <row r="11" customFormat="false" ht="15" hidden="false" customHeight="false" outlineLevel="0" collapsed="false">
      <c r="A11" s="42"/>
      <c r="B11" s="42"/>
      <c r="C11" s="44"/>
      <c r="D11" s="47"/>
    </row>
    <row r="12" customFormat="false" ht="15" hidden="false" customHeight="false" outlineLevel="0" collapsed="false">
      <c r="A12" s="42"/>
      <c r="B12" s="42"/>
      <c r="C12" s="44"/>
      <c r="D12" s="47"/>
    </row>
    <row r="13" customFormat="false" ht="15" hidden="false" customHeight="false" outlineLevel="0" collapsed="false">
      <c r="A13" s="42"/>
      <c r="B13" s="42"/>
      <c r="C13" s="44"/>
      <c r="D13" s="47"/>
    </row>
    <row r="14" customFormat="false" ht="15" hidden="false" customHeight="false" outlineLevel="0" collapsed="false">
      <c r="A14" s="42"/>
      <c r="B14" s="42"/>
      <c r="C14" s="44"/>
      <c r="D14" s="47"/>
    </row>
    <row r="15" customFormat="false" ht="15" hidden="false" customHeight="false" outlineLevel="0" collapsed="false">
      <c r="A15" s="42"/>
      <c r="B15" s="42"/>
      <c r="C15" s="44"/>
      <c r="D15" s="47"/>
    </row>
    <row r="16" customFormat="false" ht="15" hidden="false" customHeight="false" outlineLevel="0" collapsed="false">
      <c r="A16" s="42"/>
      <c r="B16" s="42"/>
      <c r="C16" s="44"/>
      <c r="D16" s="47"/>
    </row>
    <row r="17" customFormat="false" ht="15" hidden="false" customHeight="false" outlineLevel="0" collapsed="false">
      <c r="A17" s="42"/>
      <c r="B17" s="42"/>
      <c r="C17" s="44"/>
      <c r="D17" s="47"/>
    </row>
    <row r="18" customFormat="false" ht="15" hidden="false" customHeight="false" outlineLevel="0" collapsed="false">
      <c r="A18" s="42"/>
      <c r="B18" s="42"/>
      <c r="C18" s="44"/>
      <c r="D18" s="47"/>
    </row>
    <row r="19" customFormat="false" ht="15" hidden="false" customHeight="false" outlineLevel="0" collapsed="false">
      <c r="A19" s="42"/>
      <c r="B19" s="42"/>
      <c r="C19" s="44"/>
      <c r="D19" s="47"/>
    </row>
    <row r="20" customFormat="false" ht="15" hidden="false" customHeight="false" outlineLevel="0" collapsed="false">
      <c r="A20" s="42"/>
      <c r="B20" s="42"/>
      <c r="C20" s="44"/>
      <c r="D20" s="47"/>
    </row>
    <row r="21" customFormat="false" ht="15" hidden="false" customHeight="false" outlineLevel="0" collapsed="false">
      <c r="A21" s="42"/>
      <c r="B21" s="42"/>
      <c r="C21" s="44"/>
      <c r="D21" s="47"/>
    </row>
    <row r="22" customFormat="false" ht="15" hidden="false" customHeight="false" outlineLevel="0" collapsed="false">
      <c r="A22" s="42"/>
      <c r="B22" s="42"/>
      <c r="C22" s="44"/>
      <c r="D22" s="47"/>
    </row>
    <row r="23" customFormat="false" ht="15" hidden="false" customHeight="false" outlineLevel="0" collapsed="false">
      <c r="A23" s="42"/>
      <c r="B23" s="42"/>
      <c r="C23" s="44"/>
      <c r="D23" s="47"/>
    </row>
    <row r="24" customFormat="false" ht="15" hidden="false" customHeight="false" outlineLevel="0" collapsed="false">
      <c r="A24" s="42"/>
      <c r="B24" s="42"/>
      <c r="C24" s="44"/>
      <c r="D24" s="47"/>
    </row>
    <row r="25" customFormat="false" ht="15" hidden="false" customHeight="false" outlineLevel="0" collapsed="false">
      <c r="A25" s="42"/>
      <c r="B25" s="42"/>
      <c r="C25" s="44"/>
      <c r="D25" s="47"/>
    </row>
    <row r="26" customFormat="false" ht="15" hidden="false" customHeight="false" outlineLevel="0" collapsed="false">
      <c r="A26" s="42"/>
      <c r="B26" s="42"/>
      <c r="C26" s="44"/>
      <c r="D26" s="47"/>
    </row>
    <row r="27" customFormat="false" ht="15" hidden="false" customHeight="false" outlineLevel="0" collapsed="false">
      <c r="A27" s="42"/>
      <c r="B27" s="42"/>
      <c r="C27" s="44"/>
      <c r="D27" s="47"/>
    </row>
    <row r="28" customFormat="false" ht="15" hidden="false" customHeight="false" outlineLevel="0" collapsed="false">
      <c r="A28" s="42"/>
      <c r="B28" s="42"/>
      <c r="C28" s="44"/>
      <c r="D28" s="47"/>
    </row>
    <row r="29" customFormat="false" ht="15" hidden="false" customHeight="false" outlineLevel="0" collapsed="false">
      <c r="A29" s="42"/>
      <c r="B29" s="42"/>
      <c r="C29" s="44"/>
      <c r="D29" s="47"/>
    </row>
    <row r="30" customFormat="false" ht="15" hidden="false" customHeight="false" outlineLevel="0" collapsed="false">
      <c r="A30" s="42"/>
      <c r="B30" s="42"/>
      <c r="C30" s="44"/>
      <c r="D30" s="47"/>
    </row>
    <row r="31" customFormat="false" ht="15" hidden="false" customHeight="false" outlineLevel="0" collapsed="false">
      <c r="A31" s="42"/>
      <c r="B31" s="42"/>
      <c r="C31" s="44"/>
      <c r="D31" s="47"/>
    </row>
    <row r="32" customFormat="false" ht="15" hidden="false" customHeight="false" outlineLevel="0" collapsed="false">
      <c r="A32" s="42"/>
      <c r="B32" s="42"/>
      <c r="C32" s="44"/>
      <c r="D32" s="47"/>
    </row>
    <row r="33" customFormat="false" ht="15" hidden="false" customHeight="false" outlineLevel="0" collapsed="false">
      <c r="A33" s="42"/>
      <c r="B33" s="42"/>
      <c r="C33" s="44"/>
      <c r="D33" s="47"/>
    </row>
    <row r="34" customFormat="false" ht="15" hidden="false" customHeight="false" outlineLevel="0" collapsed="false">
      <c r="A34" s="42"/>
      <c r="B34" s="42"/>
      <c r="C34" s="44"/>
      <c r="D34" s="47"/>
    </row>
    <row r="35" customFormat="false" ht="15" hidden="false" customHeight="false" outlineLevel="0" collapsed="false">
      <c r="A35" s="42"/>
      <c r="B35" s="42"/>
      <c r="C35" s="44"/>
      <c r="D35" s="47"/>
    </row>
    <row r="36" customFormat="false" ht="15" hidden="false" customHeight="false" outlineLevel="0" collapsed="false">
      <c r="A36" s="42"/>
      <c r="B36" s="42"/>
      <c r="C36" s="44"/>
      <c r="D36" s="47"/>
    </row>
    <row r="37" customFormat="false" ht="15" hidden="false" customHeight="false" outlineLevel="0" collapsed="false">
      <c r="A37" s="42"/>
      <c r="B37" s="42"/>
      <c r="C37" s="44"/>
      <c r="D37" s="47"/>
    </row>
    <row r="38" customFormat="false" ht="15" hidden="false" customHeight="false" outlineLevel="0" collapsed="false">
      <c r="A38" s="42"/>
      <c r="B38" s="42"/>
      <c r="C38" s="44"/>
      <c r="D38" s="47"/>
    </row>
    <row r="39" customFormat="false" ht="15" hidden="false" customHeight="false" outlineLevel="0" collapsed="false">
      <c r="A39" s="42"/>
      <c r="B39" s="42"/>
      <c r="C39" s="44"/>
      <c r="D39" s="47"/>
    </row>
    <row r="40" customFormat="false" ht="15" hidden="false" customHeight="false" outlineLevel="0" collapsed="false">
      <c r="A40" s="42"/>
      <c r="B40" s="42"/>
      <c r="C40" s="44"/>
      <c r="D40" s="47"/>
    </row>
    <row r="41" customFormat="false" ht="15" hidden="false" customHeight="false" outlineLevel="0" collapsed="false">
      <c r="A41" s="42"/>
      <c r="B41" s="42"/>
      <c r="C41" s="44"/>
      <c r="D41" s="47"/>
    </row>
    <row r="42" customFormat="false" ht="15" hidden="false" customHeight="false" outlineLevel="0" collapsed="false">
      <c r="A42" s="42"/>
      <c r="B42" s="42"/>
      <c r="C42" s="44"/>
      <c r="D42" s="47"/>
    </row>
    <row r="43" customFormat="false" ht="15" hidden="false" customHeight="false" outlineLevel="0" collapsed="false">
      <c r="A43" s="42"/>
      <c r="B43" s="42"/>
      <c r="C43" s="44"/>
      <c r="D43" s="47"/>
    </row>
    <row r="44" customFormat="false" ht="15" hidden="false" customHeight="false" outlineLevel="0" collapsed="false">
      <c r="A44" s="42"/>
      <c r="B44" s="42"/>
      <c r="C44" s="44"/>
      <c r="D44" s="47"/>
    </row>
    <row r="45" customFormat="false" ht="15" hidden="false" customHeight="false" outlineLevel="0" collapsed="false">
      <c r="A45" s="42"/>
      <c r="B45" s="42"/>
      <c r="C45" s="44"/>
      <c r="D45" s="47"/>
    </row>
    <row r="46" customFormat="false" ht="15" hidden="false" customHeight="false" outlineLevel="0" collapsed="false">
      <c r="A46" s="42"/>
      <c r="B46" s="42"/>
      <c r="C46" s="44"/>
      <c r="D46" s="47"/>
    </row>
    <row r="47" customFormat="false" ht="15" hidden="false" customHeight="false" outlineLevel="0" collapsed="false">
      <c r="A47" s="42"/>
      <c r="B47" s="42"/>
      <c r="C47" s="44"/>
      <c r="D47" s="47"/>
    </row>
    <row r="48" customFormat="false" ht="15" hidden="false" customHeight="false" outlineLevel="0" collapsed="false">
      <c r="A48" s="42"/>
      <c r="B48" s="42"/>
      <c r="C48" s="44"/>
      <c r="D48" s="47"/>
    </row>
    <row r="49" customFormat="false" ht="15" hidden="false" customHeight="false" outlineLevel="0" collapsed="false">
      <c r="A49" s="42"/>
      <c r="B49" s="42"/>
      <c r="C49" s="44"/>
      <c r="D49" s="47"/>
    </row>
    <row r="50" customFormat="false" ht="15" hidden="false" customHeight="false" outlineLevel="0" collapsed="false">
      <c r="A50" s="42"/>
      <c r="B50" s="42"/>
      <c r="C50" s="44"/>
      <c r="D50" s="47"/>
    </row>
    <row r="51" customFormat="false" ht="15" hidden="false" customHeight="false" outlineLevel="0" collapsed="false">
      <c r="A51" s="42"/>
      <c r="B51" s="42"/>
      <c r="C51" s="44"/>
      <c r="D51" s="47"/>
    </row>
    <row r="52" customFormat="false" ht="15" hidden="false" customHeight="false" outlineLevel="0" collapsed="false">
      <c r="A52" s="42"/>
      <c r="B52" s="42"/>
      <c r="C52" s="44"/>
      <c r="D52" s="47"/>
    </row>
    <row r="53" customFormat="false" ht="15" hidden="false" customHeight="false" outlineLevel="0" collapsed="false">
      <c r="A53" s="42"/>
      <c r="B53" s="42"/>
      <c r="C53" s="44"/>
      <c r="D53" s="47"/>
    </row>
    <row r="54" customFormat="false" ht="15" hidden="false" customHeight="false" outlineLevel="0" collapsed="false">
      <c r="A54" s="42"/>
      <c r="B54" s="42"/>
      <c r="C54" s="44"/>
      <c r="D54" s="47"/>
    </row>
    <row r="55" customFormat="false" ht="15" hidden="false" customHeight="false" outlineLevel="0" collapsed="false">
      <c r="A55" s="42"/>
      <c r="B55" s="42"/>
      <c r="C55" s="44"/>
      <c r="D55" s="47"/>
    </row>
    <row r="56" customFormat="false" ht="15" hidden="false" customHeight="false" outlineLevel="0" collapsed="false">
      <c r="A56" s="42"/>
      <c r="B56" s="42"/>
      <c r="C56" s="44"/>
      <c r="D56" s="47"/>
    </row>
    <row r="57" customFormat="false" ht="15" hidden="false" customHeight="false" outlineLevel="0" collapsed="false">
      <c r="A57" s="42"/>
      <c r="B57" s="42"/>
      <c r="C57" s="44"/>
      <c r="D57" s="47"/>
    </row>
    <row r="58" customFormat="false" ht="15" hidden="false" customHeight="false" outlineLevel="0" collapsed="false">
      <c r="A58" s="42"/>
      <c r="B58" s="42"/>
      <c r="C58" s="44"/>
      <c r="D58" s="47"/>
    </row>
    <row r="59" customFormat="false" ht="15" hidden="false" customHeight="false" outlineLevel="0" collapsed="false">
      <c r="A59" s="42"/>
      <c r="B59" s="42"/>
      <c r="C59" s="44"/>
      <c r="D59" s="47"/>
    </row>
    <row r="60" customFormat="false" ht="15" hidden="false" customHeight="false" outlineLevel="0" collapsed="false">
      <c r="A60" s="42"/>
      <c r="B60" s="42"/>
      <c r="C60" s="44"/>
      <c r="D60" s="47"/>
    </row>
    <row r="61" customFormat="false" ht="15" hidden="false" customHeight="false" outlineLevel="0" collapsed="false">
      <c r="A61" s="42"/>
      <c r="B61" s="42"/>
      <c r="C61" s="44"/>
      <c r="D61" s="47"/>
    </row>
    <row r="62" customFormat="false" ht="15" hidden="false" customHeight="false" outlineLevel="0" collapsed="false">
      <c r="A62" s="42"/>
      <c r="B62" s="42"/>
      <c r="C62" s="44"/>
      <c r="D62" s="47"/>
    </row>
    <row r="63" customFormat="false" ht="15" hidden="false" customHeight="false" outlineLevel="0" collapsed="false">
      <c r="A63" s="42"/>
      <c r="B63" s="42"/>
      <c r="C63" s="44"/>
      <c r="D63" s="47"/>
    </row>
    <row r="64" customFormat="false" ht="15" hidden="false" customHeight="false" outlineLevel="0" collapsed="false">
      <c r="A64" s="42"/>
      <c r="B64" s="42"/>
      <c r="C64" s="44"/>
      <c r="D64" s="47"/>
    </row>
  </sheetData>
  <mergeCells count="2">
    <mergeCell ref="A1:D1"/>
    <mergeCell ref="A2:D2"/>
  </mergeCell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438321"/>
    <pageSetUpPr fitToPage="true"/>
  </sheetPr>
  <dimension ref="A1:G7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6"/>
    <col collapsed="false" customWidth="true" hidden="false" outlineLevel="0" max="2" min="2" style="0" width="50"/>
    <col collapsed="false" customWidth="true" hidden="false" outlineLevel="0" max="3" min="3" style="0" width="8"/>
    <col collapsed="false" customWidth="true" hidden="false" outlineLevel="0" max="4" min="4" style="0" width="11"/>
    <col collapsed="false" customWidth="true" hidden="false" outlineLevel="0" max="5" min="5" style="0" width="13"/>
    <col collapsed="false" customWidth="true" hidden="false" outlineLevel="0" max="6" min="6" style="0" width="9"/>
    <col collapsed="false" customWidth="true" hidden="false" outlineLevel="0" max="7" min="7" style="0" width="15"/>
  </cols>
  <sheetData>
    <row r="1" customFormat="false" ht="22.05" hidden="false" customHeight="false" outlineLevel="0" collapsed="false">
      <c r="A1" s="6" t="s">
        <v>25</v>
      </c>
      <c r="B1" s="6"/>
      <c r="C1" s="6"/>
      <c r="D1" s="6"/>
      <c r="E1" s="6"/>
      <c r="F1" s="6"/>
      <c r="G1" s="6"/>
    </row>
    <row r="2" customFormat="false" ht="15" hidden="false" customHeight="false" outlineLevel="0" collapsed="false">
      <c r="A2" s="7" t="s">
        <v>130</v>
      </c>
      <c r="B2" s="7"/>
      <c r="C2" s="7"/>
      <c r="D2" s="7"/>
      <c r="E2" s="7"/>
      <c r="F2" s="7"/>
      <c r="G2" s="7"/>
    </row>
    <row r="4" customFormat="false" ht="15" hidden="false" customHeight="false" outlineLevel="0" collapsed="false">
      <c r="A4" s="8" t="s">
        <v>27</v>
      </c>
      <c r="B4" s="8"/>
      <c r="C4" s="8"/>
      <c r="D4" s="8"/>
      <c r="E4" s="8"/>
      <c r="F4" s="8"/>
      <c r="G4" s="8"/>
    </row>
    <row r="5" customFormat="false" ht="15" hidden="false" customHeight="true" outlineLevel="0" collapsed="false">
      <c r="A5" s="9" t="s">
        <v>28</v>
      </c>
      <c r="B5" s="9"/>
      <c r="C5" s="10" t="s">
        <v>131</v>
      </c>
      <c r="D5" s="10"/>
      <c r="E5" s="10"/>
      <c r="F5" s="10"/>
      <c r="G5" s="10"/>
    </row>
    <row r="6" customFormat="false" ht="15" hidden="false" customHeight="true" outlineLevel="0" collapsed="false">
      <c r="A6" s="9" t="s">
        <v>29</v>
      </c>
      <c r="B6" s="9"/>
      <c r="C6" s="10" t="s">
        <v>132</v>
      </c>
      <c r="D6" s="10"/>
      <c r="E6" s="10"/>
      <c r="F6" s="10"/>
      <c r="G6" s="10"/>
    </row>
    <row r="7" customFormat="false" ht="15" hidden="false" customHeight="true" outlineLevel="0" collapsed="false">
      <c r="A7" s="9" t="s">
        <v>30</v>
      </c>
      <c r="B7" s="9"/>
      <c r="C7" s="10" t="s">
        <v>133</v>
      </c>
      <c r="D7" s="10"/>
      <c r="E7" s="10"/>
      <c r="F7" s="10"/>
      <c r="G7" s="10"/>
    </row>
    <row r="8" customFormat="false" ht="15" hidden="false" customHeight="true" outlineLevel="0" collapsed="false">
      <c r="A8" s="9" t="s">
        <v>31</v>
      </c>
      <c r="B8" s="9"/>
      <c r="C8" s="10" t="s">
        <v>134</v>
      </c>
      <c r="D8" s="10"/>
      <c r="E8" s="10"/>
      <c r="F8" s="10"/>
      <c r="G8" s="10"/>
    </row>
    <row r="9" customFormat="false" ht="15" hidden="false" customHeight="true" outlineLevel="0" collapsed="false">
      <c r="A9" s="9" t="s">
        <v>32</v>
      </c>
      <c r="B9" s="9"/>
      <c r="C9" s="10" t="s">
        <v>135</v>
      </c>
      <c r="D9" s="10"/>
      <c r="E9" s="10"/>
      <c r="F9" s="10"/>
      <c r="G9" s="10"/>
    </row>
    <row r="10" customFormat="false" ht="15" hidden="false" customHeight="true" outlineLevel="0" collapsed="false">
      <c r="A10" s="9" t="s">
        <v>33</v>
      </c>
      <c r="B10" s="9"/>
      <c r="C10" s="10" t="s">
        <v>136</v>
      </c>
      <c r="D10" s="10"/>
      <c r="E10" s="10"/>
      <c r="F10" s="10"/>
      <c r="G10" s="10"/>
    </row>
    <row r="11" customFormat="false" ht="15" hidden="false" customHeight="true" outlineLevel="0" collapsed="false">
      <c r="A11" s="9" t="s">
        <v>34</v>
      </c>
      <c r="B11" s="9"/>
      <c r="C11" s="10" t="s">
        <v>137</v>
      </c>
      <c r="D11" s="10"/>
      <c r="E11" s="10"/>
      <c r="F11" s="10"/>
      <c r="G11" s="10"/>
    </row>
    <row r="12" customFormat="false" ht="25.5" hidden="false" customHeight="true" outlineLevel="0" collapsed="false">
      <c r="A12" s="9" t="s">
        <v>35</v>
      </c>
      <c r="B12" s="9"/>
      <c r="C12" s="10" t="s">
        <v>138</v>
      </c>
      <c r="D12" s="10"/>
      <c r="E12" s="10"/>
      <c r="F12" s="10"/>
      <c r="G12" s="10"/>
    </row>
    <row r="14" customFormat="false" ht="15" hidden="false" customHeight="false" outlineLevel="0" collapsed="false">
      <c r="A14" s="8" t="s">
        <v>36</v>
      </c>
      <c r="B14" s="8"/>
      <c r="C14" s="8"/>
      <c r="D14" s="8"/>
      <c r="E14" s="8"/>
      <c r="F14" s="8"/>
      <c r="G14" s="8"/>
    </row>
    <row r="15" customFormat="false" ht="15" hidden="false" customHeight="true" outlineLevel="0" collapsed="false">
      <c r="A15" s="9" t="s">
        <v>37</v>
      </c>
      <c r="B15" s="9"/>
      <c r="C15" s="10" t="s">
        <v>117</v>
      </c>
      <c r="D15" s="10"/>
      <c r="E15" s="10"/>
      <c r="F15" s="10"/>
      <c r="G15" s="10"/>
    </row>
    <row r="16" customFormat="false" ht="15" hidden="false" customHeight="true" outlineLevel="0" collapsed="false">
      <c r="A16" s="9" t="s">
        <v>38</v>
      </c>
      <c r="B16" s="9"/>
      <c r="C16" s="10" t="s">
        <v>139</v>
      </c>
      <c r="D16" s="10"/>
      <c r="E16" s="10"/>
      <c r="F16" s="10"/>
      <c r="G16" s="10"/>
    </row>
    <row r="17" customFormat="false" ht="15" hidden="false" customHeight="true" outlineLevel="0" collapsed="false">
      <c r="A17" s="9" t="s">
        <v>39</v>
      </c>
      <c r="B17" s="9"/>
      <c r="C17" s="10" t="s">
        <v>140</v>
      </c>
      <c r="D17" s="10"/>
      <c r="E17" s="10"/>
      <c r="F17" s="10"/>
      <c r="G17" s="10"/>
    </row>
    <row r="19" customFormat="false" ht="15" hidden="false" customHeight="false" outlineLevel="0" collapsed="false">
      <c r="A19" s="8" t="s">
        <v>40</v>
      </c>
      <c r="B19" s="8"/>
      <c r="C19" s="8"/>
      <c r="D19" s="8"/>
      <c r="E19" s="8"/>
      <c r="F19" s="8"/>
      <c r="G19" s="8"/>
    </row>
    <row r="20" customFormat="false" ht="15" hidden="false" customHeight="true" outlineLevel="0" collapsed="false">
      <c r="A20" s="9" t="s">
        <v>41</v>
      </c>
      <c r="B20" s="9"/>
      <c r="C20" s="10" t="s">
        <v>116</v>
      </c>
      <c r="D20" s="10"/>
      <c r="E20" s="10"/>
      <c r="F20" s="10"/>
      <c r="G20" s="10"/>
    </row>
    <row r="21" customFormat="false" ht="15" hidden="false" customHeight="false" outlineLevel="0" collapsed="false">
      <c r="A21" s="9" t="s">
        <v>42</v>
      </c>
      <c r="B21" s="9"/>
      <c r="C21" s="11" t="n">
        <v>46317</v>
      </c>
      <c r="D21" s="11"/>
      <c r="E21" s="11"/>
      <c r="F21" s="11"/>
      <c r="G21" s="11"/>
    </row>
    <row r="22" customFormat="false" ht="15" hidden="false" customHeight="false" outlineLevel="0" collapsed="false">
      <c r="A22" s="9" t="s">
        <v>43</v>
      </c>
      <c r="B22" s="9"/>
      <c r="C22" s="12" t="n">
        <v>30</v>
      </c>
      <c r="D22" s="12"/>
      <c r="E22" s="12"/>
      <c r="F22" s="12"/>
      <c r="G22" s="12"/>
    </row>
    <row r="23" customFormat="false" ht="15" hidden="false" customHeight="false" outlineLevel="0" collapsed="false">
      <c r="A23" s="9" t="s">
        <v>44</v>
      </c>
      <c r="B23" s="9"/>
      <c r="C23" s="13" t="n">
        <f aca="false">IF(AND(ISNUMBER(C21),ISNUMBER(C22)),C21+C22,"")</f>
        <v>46347</v>
      </c>
      <c r="D23" s="13"/>
      <c r="E23" s="13"/>
      <c r="F23" s="13"/>
      <c r="G23" s="13"/>
    </row>
    <row r="24" customFormat="false" ht="15" hidden="false" customHeight="true" outlineLevel="0" collapsed="false">
      <c r="A24" s="9" t="s">
        <v>45</v>
      </c>
      <c r="B24" s="9"/>
      <c r="C24" s="10" t="s">
        <v>141</v>
      </c>
      <c r="D24" s="10"/>
      <c r="E24" s="10"/>
      <c r="F24" s="10"/>
      <c r="G24" s="10"/>
    </row>
    <row r="25" customFormat="false" ht="15" hidden="false" customHeight="true" outlineLevel="0" collapsed="false">
      <c r="A25" s="9" t="s">
        <v>46</v>
      </c>
      <c r="B25" s="9"/>
      <c r="C25" s="10" t="s">
        <v>142</v>
      </c>
      <c r="D25" s="10"/>
      <c r="E25" s="10"/>
      <c r="F25" s="10"/>
      <c r="G25" s="10"/>
    </row>
    <row r="26" customFormat="false" ht="15" hidden="false" customHeight="true" outlineLevel="0" collapsed="false">
      <c r="A26" s="9" t="s">
        <v>47</v>
      </c>
      <c r="B26" s="9"/>
      <c r="C26" s="10" t="s">
        <v>48</v>
      </c>
      <c r="D26" s="10"/>
      <c r="E26" s="10"/>
      <c r="F26" s="10"/>
      <c r="G26" s="10"/>
    </row>
    <row r="27" customFormat="false" ht="15" hidden="false" customHeight="true" outlineLevel="0" collapsed="false">
      <c r="A27" s="9" t="s">
        <v>49</v>
      </c>
      <c r="B27" s="9"/>
      <c r="C27" s="10" t="s">
        <v>50</v>
      </c>
      <c r="D27" s="10"/>
      <c r="E27" s="10"/>
      <c r="F27" s="10"/>
      <c r="G27" s="10"/>
    </row>
    <row r="29" customFormat="false" ht="19.5" hidden="false" customHeight="true" outlineLevel="0" collapsed="false">
      <c r="A29" s="14" t="s">
        <v>51</v>
      </c>
      <c r="B29" s="14" t="s">
        <v>52</v>
      </c>
      <c r="C29" s="14" t="s">
        <v>53</v>
      </c>
      <c r="D29" s="14" t="s">
        <v>54</v>
      </c>
      <c r="E29" s="14" t="s">
        <v>55</v>
      </c>
      <c r="F29" s="14" t="s">
        <v>56</v>
      </c>
      <c r="G29" s="14" t="s">
        <v>57</v>
      </c>
    </row>
    <row r="30" customFormat="false" ht="15" hidden="false" customHeight="false" outlineLevel="0" collapsed="false">
      <c r="A30" s="48" t="s">
        <v>143</v>
      </c>
      <c r="B30" s="48"/>
      <c r="C30" s="48"/>
      <c r="D30" s="48"/>
      <c r="E30" s="48"/>
      <c r="F30" s="48"/>
      <c r="G30" s="48"/>
    </row>
    <row r="31" customFormat="false" ht="15" hidden="false" customHeight="false" outlineLevel="0" collapsed="false">
      <c r="A31" s="15" t="n">
        <v>1</v>
      </c>
      <c r="B31" s="16" t="s">
        <v>122</v>
      </c>
      <c r="C31" s="17" t="str">
        <f aca="false">IF($B31="","",IFERROR(IF(VLOOKUP($B31,'Mes prix'!$A$5:$D$64,2,FALSE())="","",VLOOKUP($B31,'Mes prix'!$A$5:$D$64,2,FALSE())),""))</f>
        <v>u</v>
      </c>
      <c r="D31" s="18" t="n">
        <v>1</v>
      </c>
      <c r="E31" s="19" t="n">
        <f aca="false">IF($B31="","",IFERROR(IF(VLOOKUP($B31,'Mes prix'!$A$5:$D$64,3,FALSE())="","",VLOOKUP($B31,'Mes prix'!$A$5:$D$64,3,FALSE())),""))</f>
        <v>2850</v>
      </c>
      <c r="F31" s="20" t="n">
        <f aca="false">IF(OR($B31="",$C$27="Franchise en base (293 B)"),"",IFERROR(IF(VLOOKUP($B31,'Mes prix'!$A$5:$D$64,4,FALSE())="","",VLOOKUP($B31,'Mes prix'!$A$5:$D$64,4,FALSE())),""))</f>
        <v>0.2</v>
      </c>
      <c r="G31" s="21" t="n">
        <f aca="false">IF(AND(ISNUMBER(D31),ISNUMBER(E31)),ROUND(D31*E31,2),"")</f>
        <v>2850</v>
      </c>
    </row>
    <row r="32" customFormat="false" ht="15" hidden="false" customHeight="false" outlineLevel="0" collapsed="false">
      <c r="A32" s="15" t="n">
        <v>2</v>
      </c>
      <c r="B32" s="16" t="s">
        <v>124</v>
      </c>
      <c r="C32" s="17" t="str">
        <f aca="false">IF($B32="","",IFERROR(IF(VLOOKUP($B32,'Mes prix'!$A$5:$D$64,2,FALSE())="","",VLOOKUP($B32,'Mes prix'!$A$5:$D$64,2,FALSE())),""))</f>
        <v>ens</v>
      </c>
      <c r="D32" s="18" t="n">
        <v>1</v>
      </c>
      <c r="E32" s="19" t="n">
        <f aca="false">IF($B32="","",IFERROR(IF(VLOOKUP($B32,'Mes prix'!$A$5:$D$64,3,FALSE())="","",VLOOKUP($B32,'Mes prix'!$A$5:$D$64,3,FALSE())),""))</f>
        <v>750</v>
      </c>
      <c r="F32" s="20" t="n">
        <f aca="false">IF(OR($B32="",$C$27="Franchise en base (293 B)"),"",IFERROR(IF(VLOOKUP($B32,'Mes prix'!$A$5:$D$64,4,FALSE())="","",VLOOKUP($B32,'Mes prix'!$A$5:$D$64,4,FALSE())),""))</f>
        <v>0.2</v>
      </c>
      <c r="G32" s="21" t="n">
        <f aca="false">IF(AND(ISNUMBER(D32),ISNUMBER(E32)),ROUND(D32*E32,2),"")</f>
        <v>750</v>
      </c>
    </row>
    <row r="33" customFormat="false" ht="15" hidden="false" customHeight="false" outlineLevel="0" collapsed="false">
      <c r="A33" s="48" t="s">
        <v>144</v>
      </c>
      <c r="B33" s="48"/>
      <c r="C33" s="48"/>
      <c r="D33" s="48"/>
      <c r="E33" s="48"/>
      <c r="F33" s="48"/>
      <c r="G33" s="48"/>
    </row>
    <row r="34" customFormat="false" ht="15" hidden="false" customHeight="false" outlineLevel="0" collapsed="false">
      <c r="A34" s="15" t="n">
        <v>3</v>
      </c>
      <c r="B34" s="16" t="s">
        <v>126</v>
      </c>
      <c r="C34" s="17" t="str">
        <f aca="false">IF($B34="","",IFERROR(IF(VLOOKUP($B34,'Mes prix'!$A$5:$D$64,2,FALSE())="","",VLOOKUP($B34,'Mes prix'!$A$5:$D$64,2,FALSE())),""))</f>
        <v>u</v>
      </c>
      <c r="D34" s="18" t="n">
        <v>1</v>
      </c>
      <c r="E34" s="19" t="n">
        <f aca="false">IF($B34="","",IFERROR(IF(VLOOKUP($B34,'Mes prix'!$A$5:$D$64,3,FALSE())="","",VLOOKUP($B34,'Mes prix'!$A$5:$D$64,3,FALSE())),""))</f>
        <v>420</v>
      </c>
      <c r="F34" s="20" t="n">
        <f aca="false">IF(OR($B34="",$C$27="Franchise en base (293 B)"),"",IFERROR(IF(VLOOKUP($B34,'Mes prix'!$A$5:$D$64,4,FALSE())="","",VLOOKUP($B34,'Mes prix'!$A$5:$D$64,4,FALSE())),""))</f>
        <v>0.1</v>
      </c>
      <c r="G34" s="21" t="n">
        <f aca="false">IF(AND(ISNUMBER(D34),ISNUMBER(E34)),ROUND(D34*E34,2),"")</f>
        <v>420</v>
      </c>
    </row>
    <row r="35" customFormat="false" ht="15" hidden="false" customHeight="false" outlineLevel="0" collapsed="false">
      <c r="A35" s="15" t="n">
        <v>4</v>
      </c>
      <c r="B35" s="16" t="s">
        <v>127</v>
      </c>
      <c r="C35" s="17" t="str">
        <f aca="false">IF($B35="","",IFERROR(IF(VLOOKUP($B35,'Mes prix'!$A$5:$D$64,2,FALSE())="","",VLOOKUP($B35,'Mes prix'!$A$5:$D$64,2,FALSE())),""))</f>
        <v>m²</v>
      </c>
      <c r="D35" s="18" t="n">
        <v>3</v>
      </c>
      <c r="E35" s="19" t="n">
        <f aca="false">IF($B35="","",IFERROR(IF(VLOOKUP($B35,'Mes prix'!$A$5:$D$64,3,FALSE())="","",VLOOKUP($B35,'Mes prix'!$A$5:$D$64,3,FALSE())),""))</f>
        <v>80</v>
      </c>
      <c r="F35" s="20" t="n">
        <f aca="false">IF(OR($B35="",$C$27="Franchise en base (293 B)"),"",IFERROR(IF(VLOOKUP($B35,'Mes prix'!$A$5:$D$64,4,FALSE())="","",VLOOKUP($B35,'Mes prix'!$A$5:$D$64,4,FALSE())),""))</f>
        <v>0.1</v>
      </c>
      <c r="G35" s="21" t="n">
        <f aca="false">IF(AND(ISNUMBER(D35),ISNUMBER(E35)),ROUND(D35*E35,2),"")</f>
        <v>240</v>
      </c>
    </row>
    <row r="36" customFormat="false" ht="15" hidden="false" customHeight="false" outlineLevel="0" collapsed="false">
      <c r="A36" s="15" t="n">
        <v>5</v>
      </c>
      <c r="B36" s="16" t="s">
        <v>129</v>
      </c>
      <c r="C36" s="17" t="str">
        <f aca="false">IF($B36="","",IFERROR(IF(VLOOKUP($B36,'Mes prix'!$A$5:$D$64,2,FALSE())="","",VLOOKUP($B36,'Mes prix'!$A$5:$D$64,2,FALSE())),""))</f>
        <v>u</v>
      </c>
      <c r="D36" s="18" t="n">
        <v>1</v>
      </c>
      <c r="E36" s="19" t="n">
        <f aca="false">IF($B36="","",IFERROR(IF(VLOOKUP($B36,'Mes prix'!$A$5:$D$64,3,FALSE())="","",VLOOKUP($B36,'Mes prix'!$A$5:$D$64,3,FALSE())),""))</f>
        <v>380</v>
      </c>
      <c r="F36" s="20" t="n">
        <f aca="false">IF(OR($B36="",$C$27="Franchise en base (293 B)"),"",IFERROR(IF(VLOOKUP($B36,'Mes prix'!$A$5:$D$64,4,FALSE())="","",VLOOKUP($B36,'Mes prix'!$A$5:$D$64,4,FALSE())),""))</f>
        <v>0.1</v>
      </c>
      <c r="G36" s="21" t="n">
        <f aca="false">IF(AND(ISNUMBER(D36),ISNUMBER(E36)),ROUND(D36*E36,2),"")</f>
        <v>380</v>
      </c>
    </row>
    <row r="37" customFormat="false" ht="15" hidden="false" customHeight="false" outlineLevel="0" collapsed="false">
      <c r="A37" s="15"/>
      <c r="B37" s="16"/>
      <c r="C37" s="17" t="str">
        <f aca="false">IF($B37="","",IFERROR(IF(VLOOKUP($B37,'Mes prix'!$A$5:$D$64,2,FALSE())="","",VLOOKUP($B37,'Mes prix'!$A$5:$D$64,2,FALSE())),""))</f>
        <v/>
      </c>
      <c r="D37" s="18"/>
      <c r="E37" s="19" t="str">
        <f aca="false">IF($B37="","",IFERROR(IF(VLOOKUP($B37,'Mes prix'!$A$5:$D$64,3,FALSE())="","",VLOOKUP($B37,'Mes prix'!$A$5:$D$64,3,FALSE())),""))</f>
        <v/>
      </c>
      <c r="F37" s="20" t="str">
        <f aca="false">IF(OR($B37="",$C$27="Franchise en base (293 B)"),"",IFERROR(IF(VLOOKUP($B37,'Mes prix'!$A$5:$D$64,4,FALSE())="","",VLOOKUP($B37,'Mes prix'!$A$5:$D$64,4,FALSE())),""))</f>
        <v/>
      </c>
      <c r="G37" s="21" t="str">
        <f aca="false">IF(AND(ISNUMBER(D37),ISNUMBER(E37)),ROUND(D37*E37,2),"")</f>
        <v/>
      </c>
    </row>
    <row r="38" customFormat="false" ht="15" hidden="false" customHeight="false" outlineLevel="0" collapsed="false">
      <c r="A38" s="15"/>
      <c r="B38" s="16"/>
      <c r="C38" s="17" t="str">
        <f aca="false">IF($B38="","",IFERROR(IF(VLOOKUP($B38,'Mes prix'!$A$5:$D$64,2,FALSE())="","",VLOOKUP($B38,'Mes prix'!$A$5:$D$64,2,FALSE())),""))</f>
        <v/>
      </c>
      <c r="D38" s="18"/>
      <c r="E38" s="19" t="str">
        <f aca="false">IF($B38="","",IFERROR(IF(VLOOKUP($B38,'Mes prix'!$A$5:$D$64,3,FALSE())="","",VLOOKUP($B38,'Mes prix'!$A$5:$D$64,3,FALSE())),""))</f>
        <v/>
      </c>
      <c r="F38" s="20" t="str">
        <f aca="false">IF(OR($B38="",$C$27="Franchise en base (293 B)"),"",IFERROR(IF(VLOOKUP($B38,'Mes prix'!$A$5:$D$64,4,FALSE())="","",VLOOKUP($B38,'Mes prix'!$A$5:$D$64,4,FALSE())),""))</f>
        <v/>
      </c>
      <c r="G38" s="21" t="str">
        <f aca="false">IF(AND(ISNUMBER(D38),ISNUMBER(E38)),ROUND(D38*E38,2),"")</f>
        <v/>
      </c>
    </row>
    <row r="39" customFormat="false" ht="15" hidden="false" customHeight="false" outlineLevel="0" collapsed="false">
      <c r="A39" s="15"/>
      <c r="B39" s="16"/>
      <c r="C39" s="17" t="str">
        <f aca="false">IF($B39="","",IFERROR(IF(VLOOKUP($B39,'Mes prix'!$A$5:$D$64,2,FALSE())="","",VLOOKUP($B39,'Mes prix'!$A$5:$D$64,2,FALSE())),""))</f>
        <v/>
      </c>
      <c r="D39" s="18"/>
      <c r="E39" s="19" t="str">
        <f aca="false">IF($B39="","",IFERROR(IF(VLOOKUP($B39,'Mes prix'!$A$5:$D$64,3,FALSE())="","",VLOOKUP($B39,'Mes prix'!$A$5:$D$64,3,FALSE())),""))</f>
        <v/>
      </c>
      <c r="F39" s="20" t="str">
        <f aca="false">IF(OR($B39="",$C$27="Franchise en base (293 B)"),"",IFERROR(IF(VLOOKUP($B39,'Mes prix'!$A$5:$D$64,4,FALSE())="","",VLOOKUP($B39,'Mes prix'!$A$5:$D$64,4,FALSE())),""))</f>
        <v/>
      </c>
      <c r="G39" s="21" t="str">
        <f aca="false">IF(AND(ISNUMBER(D39),ISNUMBER(E39)),ROUND(D39*E39,2),"")</f>
        <v/>
      </c>
    </row>
    <row r="41" customFormat="false" ht="15" hidden="false" customHeight="false" outlineLevel="0" collapsed="false">
      <c r="D41" s="22" t="s">
        <v>57</v>
      </c>
      <c r="E41" s="22"/>
      <c r="F41" s="22"/>
      <c r="G41" s="23" t="n">
        <f aca="false">SUM(G30:G39)</f>
        <v>4640</v>
      </c>
    </row>
    <row r="42" customFormat="false" ht="15" hidden="false" customHeight="false" outlineLevel="0" collapsed="false">
      <c r="D42" s="24" t="s">
        <v>58</v>
      </c>
      <c r="E42" s="24"/>
      <c r="F42" s="24"/>
      <c r="G42" s="21" t="n">
        <f aca="false">IF($C$27="Franchise en base (293 B)",0,ROUND(SUMIF(F30:F39,0.055,G30:G39)*0.055,2))</f>
        <v>0</v>
      </c>
    </row>
    <row r="43" customFormat="false" ht="15" hidden="false" customHeight="false" outlineLevel="0" collapsed="false">
      <c r="D43" s="24" t="s">
        <v>59</v>
      </c>
      <c r="E43" s="24"/>
      <c r="F43" s="24"/>
      <c r="G43" s="21" t="n">
        <f aca="false">IF($C$27="Franchise en base (293 B)",0,ROUND(SUMIF(F30:F39,0.1,G30:G39)*0.1,2))</f>
        <v>104</v>
      </c>
    </row>
    <row r="44" customFormat="false" ht="15" hidden="false" customHeight="false" outlineLevel="0" collapsed="false">
      <c r="D44" s="24" t="s">
        <v>60</v>
      </c>
      <c r="E44" s="24"/>
      <c r="F44" s="24"/>
      <c r="G44" s="21" t="n">
        <f aca="false">IF($C$27="Franchise en base (293 B)",0,ROUND(SUMIF(F30:F39,0.2,G30:G39)*0.2,2))</f>
        <v>720</v>
      </c>
    </row>
    <row r="45" customFormat="false" ht="15" hidden="false" customHeight="false" outlineLevel="0" collapsed="false">
      <c r="D45" s="24" t="s">
        <v>61</v>
      </c>
      <c r="E45" s="24"/>
      <c r="F45" s="24"/>
      <c r="G45" s="21" t="n">
        <f aca="false">SUM(G42:G44)</f>
        <v>824</v>
      </c>
    </row>
    <row r="46" customFormat="false" ht="15" hidden="false" customHeight="false" outlineLevel="0" collapsed="false">
      <c r="D46" s="22" t="s">
        <v>62</v>
      </c>
      <c r="E46" s="22"/>
      <c r="F46" s="22"/>
      <c r="G46" s="23" t="n">
        <f aca="false">G41+G45</f>
        <v>5464</v>
      </c>
    </row>
    <row r="47" customFormat="false" ht="15" hidden="false" customHeight="false" outlineLevel="0" collapsed="false">
      <c r="D47" s="24" t="s">
        <v>63</v>
      </c>
      <c r="E47" s="24"/>
      <c r="F47" s="25" t="n">
        <v>0.3</v>
      </c>
      <c r="G47" s="21" t="n">
        <f aca="false">ROUND(G46*F47,2)</f>
        <v>1639.2</v>
      </c>
    </row>
    <row r="48" customFormat="false" ht="15" hidden="false" customHeight="false" outlineLevel="0" collapsed="false">
      <c r="D48" s="24" t="s">
        <v>64</v>
      </c>
      <c r="E48" s="24"/>
      <c r="F48" s="24"/>
      <c r="G48" s="21" t="n">
        <f aca="false">G46-G47</f>
        <v>3824.8</v>
      </c>
    </row>
    <row r="49" customFormat="false" ht="15" hidden="false" customHeight="false" outlineLevel="0" collapsed="false">
      <c r="B49" s="22" t="str">
        <f aca="false">IF($C$27="Franchise en base (293 B)","TVA non applicable, article 293 B du CGI","")</f>
        <v/>
      </c>
      <c r="C49" s="22"/>
      <c r="D49" s="22"/>
      <c r="E49" s="22"/>
      <c r="F49" s="22"/>
      <c r="G49" s="22"/>
    </row>
    <row r="51" customFormat="false" ht="15" hidden="false" customHeight="false" outlineLevel="0" collapsed="false">
      <c r="A51" s="8" t="s">
        <v>65</v>
      </c>
      <c r="B51" s="8"/>
      <c r="C51" s="8"/>
      <c r="D51" s="8"/>
      <c r="E51" s="8"/>
      <c r="F51" s="8"/>
      <c r="G51" s="8"/>
    </row>
    <row r="52" customFormat="false" ht="39.75" hidden="false" customHeight="true" outlineLevel="0" collapsed="false">
      <c r="A52" s="16" t="s">
        <v>66</v>
      </c>
      <c r="B52" s="16"/>
      <c r="C52" s="16"/>
      <c r="D52" s="16"/>
      <c r="E52" s="16"/>
      <c r="F52" s="16"/>
      <c r="G52" s="16"/>
    </row>
    <row r="53" customFormat="false" ht="39.75" hidden="false" customHeight="true" outlineLevel="0" collapsed="false">
      <c r="A53" s="16" t="s">
        <v>67</v>
      </c>
      <c r="B53" s="16"/>
      <c r="C53" s="16"/>
      <c r="D53" s="16"/>
      <c r="E53" s="16"/>
      <c r="F53" s="16"/>
      <c r="G53" s="16"/>
    </row>
    <row r="54" customFormat="false" ht="27.75" hidden="false" customHeight="true" outlineLevel="0" collapsed="false">
      <c r="A54" s="16" t="s">
        <v>68</v>
      </c>
      <c r="B54" s="16"/>
      <c r="C54" s="16"/>
      <c r="D54" s="16"/>
      <c r="E54" s="16"/>
      <c r="F54" s="16"/>
      <c r="G54" s="16"/>
    </row>
    <row r="55" customFormat="false" ht="66" hidden="false" customHeight="true" outlineLevel="0" collapsed="false">
      <c r="A55" s="16" t="s">
        <v>69</v>
      </c>
      <c r="B55" s="16"/>
      <c r="C55" s="16"/>
      <c r="D55" s="16"/>
      <c r="E55" s="16"/>
      <c r="F55" s="16"/>
      <c r="G55" s="16"/>
    </row>
    <row r="56" customFormat="false" ht="79.5" hidden="false" customHeight="true" outlineLevel="0" collapsed="false">
      <c r="A56" s="16" t="s">
        <v>70</v>
      </c>
      <c r="B56" s="16"/>
      <c r="C56" s="16"/>
      <c r="D56" s="16"/>
      <c r="E56" s="16"/>
      <c r="F56" s="16"/>
      <c r="G56" s="16"/>
    </row>
    <row r="58" customFormat="false" ht="15" hidden="false" customHeight="true" outlineLevel="0" collapsed="false">
      <c r="A58" s="26" t="s">
        <v>71</v>
      </c>
      <c r="B58" s="26"/>
      <c r="C58" s="26"/>
      <c r="D58" s="26" t="s">
        <v>72</v>
      </c>
      <c r="E58" s="26"/>
      <c r="F58" s="26"/>
      <c r="G58" s="26"/>
    </row>
    <row r="59" customFormat="false" ht="15" hidden="false" customHeight="false" outlineLevel="0" collapsed="false">
      <c r="A59" s="26"/>
      <c r="B59" s="26"/>
      <c r="C59" s="26"/>
      <c r="D59" s="26"/>
      <c r="E59" s="26"/>
      <c r="F59" s="26"/>
      <c r="G59" s="26"/>
    </row>
    <row r="60" customFormat="false" ht="15" hidden="false" customHeight="false" outlineLevel="0" collapsed="false">
      <c r="A60" s="26"/>
      <c r="B60" s="26"/>
      <c r="C60" s="26"/>
      <c r="D60" s="26"/>
      <c r="E60" s="26"/>
      <c r="F60" s="26"/>
      <c r="G60" s="26"/>
    </row>
    <row r="61" customFormat="false" ht="15" hidden="false" customHeight="false" outlineLevel="0" collapsed="false">
      <c r="A61" s="26"/>
      <c r="B61" s="26"/>
      <c r="C61" s="26"/>
      <c r="D61" s="26"/>
      <c r="E61" s="26"/>
      <c r="F61" s="26"/>
      <c r="G61" s="26"/>
    </row>
    <row r="62" customFormat="false" ht="15" hidden="false" customHeight="false" outlineLevel="0" collapsed="false">
      <c r="A62" s="26"/>
      <c r="B62" s="26"/>
      <c r="C62" s="26"/>
      <c r="D62" s="26"/>
      <c r="E62" s="26"/>
      <c r="F62" s="26"/>
      <c r="G62" s="26"/>
    </row>
    <row r="64" customFormat="false" ht="15" hidden="false" customHeight="false" outlineLevel="0" collapsed="false">
      <c r="A64" s="27" t="s">
        <v>73</v>
      </c>
    </row>
    <row r="67" customFormat="false" ht="15" hidden="false" customHeight="false" outlineLevel="0" collapsed="false">
      <c r="A67" s="8" t="s">
        <v>74</v>
      </c>
      <c r="B67" s="8"/>
      <c r="C67" s="8"/>
      <c r="D67" s="8"/>
      <c r="E67" s="8"/>
      <c r="F67" s="8"/>
      <c r="G67" s="8"/>
    </row>
    <row r="68" customFormat="false" ht="15" hidden="false" customHeight="false" outlineLevel="0" collapsed="false">
      <c r="A68" s="28" t="s">
        <v>75</v>
      </c>
      <c r="B68" s="28"/>
      <c r="C68" s="28"/>
      <c r="D68" s="28"/>
      <c r="E68" s="28"/>
      <c r="F68" s="29" t="n">
        <f aca="false">SUMPRODUCT((B30:B39&lt;&gt;"")*(G30:G39=""))</f>
        <v>0</v>
      </c>
      <c r="G68" s="30" t="str">
        <f aca="false">IF(F68=0,"OK","À chiffrer")</f>
        <v>OK</v>
      </c>
    </row>
    <row r="69" customFormat="false" ht="15" hidden="false" customHeight="false" outlineLevel="0" collapsed="false">
      <c r="A69" s="28" t="s">
        <v>76</v>
      </c>
      <c r="B69" s="28"/>
      <c r="C69" s="28"/>
      <c r="D69" s="28"/>
      <c r="E69" s="28"/>
      <c r="F69" s="29" t="n">
        <f aca="false">IF($C$27="Franchise en base (293 B)",0,SUMPRODUCT((G30:G39&lt;&gt;"")*(F30:F39="")))</f>
        <v>0</v>
      </c>
      <c r="G69" s="30" t="str">
        <f aca="false">IF(F69=0,"OK","Taux manquant")</f>
        <v>OK</v>
      </c>
    </row>
    <row r="70" customFormat="false" ht="15" hidden="false" customHeight="false" outlineLevel="0" collapsed="false">
      <c r="A70" s="28" t="s">
        <v>77</v>
      </c>
      <c r="B70" s="28"/>
      <c r="C70" s="28"/>
      <c r="D70" s="28"/>
      <c r="E70" s="28"/>
      <c r="F70" s="29" t="n">
        <f aca="false">IF($C$27="Franchise en base (293 B)",0,ROUND(G41-SUMIF(F30:F39,0.055,G30:G39)-SUMIF(F30:F39,0.1,G30:G39)-SUMIF(F30:F39,0.2,G30:G39),2))</f>
        <v>0</v>
      </c>
      <c r="G70" s="30" t="str">
        <f aca="false">IF(F70=0,"OK","Taux inconnu")</f>
        <v>OK</v>
      </c>
    </row>
    <row r="71" customFormat="false" ht="15" hidden="false" customHeight="false" outlineLevel="0" collapsed="false">
      <c r="A71" s="7" t="str">
        <f aca="false">IF(AND(NOT($C$27="Franchise en base (293 B)"),COUNTIF(F30:F39,0.1)+COUNTIF(F30:F39,0.055)&gt;0),"Taux réduit présent : fais signer au client la certification correspondante, au-dessus des signatures.","Pas de ligne à taux réduit : les certifications 10 % et 5,5 % peuvent être supprimées.")</f>
        <v>Taux réduit présent : fais signer au client la certification correspondante, au-dessus des signatures.</v>
      </c>
      <c r="B71" s="7"/>
      <c r="C71" s="7"/>
      <c r="D71" s="7"/>
      <c r="E71" s="7"/>
      <c r="F71" s="7"/>
      <c r="G71" s="7"/>
    </row>
  </sheetData>
  <mergeCells count="67">
    <mergeCell ref="A1:G1"/>
    <mergeCell ref="A2:G2"/>
    <mergeCell ref="A4:G4"/>
    <mergeCell ref="A5:B5"/>
    <mergeCell ref="C5:G5"/>
    <mergeCell ref="A6:B6"/>
    <mergeCell ref="C6:G6"/>
    <mergeCell ref="A7:B7"/>
    <mergeCell ref="C7:G7"/>
    <mergeCell ref="A8:B8"/>
    <mergeCell ref="C8:G8"/>
    <mergeCell ref="A9:B9"/>
    <mergeCell ref="C9:G9"/>
    <mergeCell ref="A10:B10"/>
    <mergeCell ref="C10:G10"/>
    <mergeCell ref="A11:B11"/>
    <mergeCell ref="C11:G11"/>
    <mergeCell ref="A12:B12"/>
    <mergeCell ref="C12:G12"/>
    <mergeCell ref="A14:G14"/>
    <mergeCell ref="A15:B15"/>
    <mergeCell ref="C15:G15"/>
    <mergeCell ref="A16:B16"/>
    <mergeCell ref="C16:G16"/>
    <mergeCell ref="A17:B17"/>
    <mergeCell ref="C17:G17"/>
    <mergeCell ref="A19:G19"/>
    <mergeCell ref="A20:B20"/>
    <mergeCell ref="C20:G20"/>
    <mergeCell ref="A21:B21"/>
    <mergeCell ref="C21:G21"/>
    <mergeCell ref="A22:B22"/>
    <mergeCell ref="C22:G22"/>
    <mergeCell ref="A23:B23"/>
    <mergeCell ref="C23:G23"/>
    <mergeCell ref="A24:B24"/>
    <mergeCell ref="C24:G24"/>
    <mergeCell ref="A25:B25"/>
    <mergeCell ref="C25:G25"/>
    <mergeCell ref="A26:B26"/>
    <mergeCell ref="C26:G26"/>
    <mergeCell ref="A27:B27"/>
    <mergeCell ref="C27:G27"/>
    <mergeCell ref="A30:G30"/>
    <mergeCell ref="A33:G33"/>
    <mergeCell ref="D41:F41"/>
    <mergeCell ref="D42:F42"/>
    <mergeCell ref="D43:F43"/>
    <mergeCell ref="D44:F44"/>
    <mergeCell ref="D45:F45"/>
    <mergeCell ref="D46:F46"/>
    <mergeCell ref="D47:E47"/>
    <mergeCell ref="D48:F48"/>
    <mergeCell ref="B49:G49"/>
    <mergeCell ref="A51:G51"/>
    <mergeCell ref="A52:G52"/>
    <mergeCell ref="A53:G53"/>
    <mergeCell ref="A54:G54"/>
    <mergeCell ref="A55:G55"/>
    <mergeCell ref="A56:G56"/>
    <mergeCell ref="A58:C62"/>
    <mergeCell ref="D58:G62"/>
    <mergeCell ref="A67:G67"/>
    <mergeCell ref="A68:E68"/>
    <mergeCell ref="A69:E69"/>
    <mergeCell ref="A70:E70"/>
    <mergeCell ref="A71:G71"/>
  </mergeCells>
  <conditionalFormatting sqref="G68:G70">
    <cfRule type="cellIs" priority="2" operator="equal" aboveAverage="0" equalAverage="0" bottom="0" percent="0" rank="0" text="" dxfId="0">
      <formula>"OK"</formula>
    </cfRule>
    <cfRule type="cellIs" priority="3" operator="notEqual" aboveAverage="0" equalAverage="0" bottom="0" percent="0" rank="0" text="" dxfId="1">
      <formula>"OK"</formula>
    </cfRule>
  </conditionalFormatting>
  <dataValidations count="4">
    <dataValidation allowBlank="false" errorStyle="stop" operator="between" showDropDown="false" showErrorMessage="false" showInputMessage="false" sqref="C27" type="list">
      <formula1>"TVA applicable,Franchise en base (293 B)"</formula1>
      <formula2>0</formula2>
    </dataValidation>
    <dataValidation allowBlank="true" errorStyle="stop" operator="between" showDropDown="false" showErrorMessage="false" showInputMessage="false" sqref="C31:C32 C34:C39" type="list">
      <formula1>"u,ens,m²,ml,m³,h,j,forfait"</formula1>
      <formula2>0</formula2>
    </dataValidation>
    <dataValidation allowBlank="true" errorStyle="stop" operator="between" showDropDown="false" showErrorMessage="false" showInputMessage="false" sqref="B31:B32 B34:B39" type="list">
      <formula1>'Mes prix'!$A$5:$A$64</formula1>
      <formula2>0</formula2>
    </dataValidation>
    <dataValidation allowBlank="true" error="Saisis 5,5 %, 10 % ou 20 %." errorStyle="stop" errorTitle="Taux de TVA" operator="between" prompt="5,5 %, 10 % ou 20 % (vide en franchise en base)." promptTitle="Taux de TVA" showDropDown="false" showErrorMessage="true" showInputMessage="true" sqref="F30:F39" type="custom">
      <formula1>OR(F30=0.055,F30=0.1,F30=0.2)</formula1>
      <formula2>0</formula2>
    </dataValidation>
  </dataValidations>
  <hyperlinks>
    <hyperlink ref="A64" r:id="rId2" display="Modèle gratuit Izi-Devis, mode d'emploi et exemple : https://izi-devis.net/blog/modele-devis-excel-word"/>
  </hyperlinks>
  <printOptions headings="false" gridLines="false" gridLinesSet="true" horizontalCentered="false" verticalCentered="false"/>
  <pageMargins left="0.75" right="0.75"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&amp;C&amp;"Arial"Page &amp;P / &amp;N</oddFooter>
  </headerFooter>
  <legacyDrawing r:id="rId3"/>
</worksheet>
</file>

<file path=docProps/app.xml><?xml version="1.0" encoding="utf-8"?>
<Properties xmlns="http://schemas.openxmlformats.org/officeDocument/2006/extended-properties" xmlns:vt="http://schemas.openxmlformats.org/officeDocument/2006/docPropsVTypes">
  <Template/>
  <TotalTime>0</TotalTime>
  <Application>LibreOffice/26.8.1.1$MacOSX_AARCH64 LibreOffice_project/bf6ef2662401c7d6dce671ab4deb26ee0af3a7c1</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2026-10-23T12:42:58Z</dcterms:created>
  <dc:creator>Izi-Devis</dc:creator>
  <dc:description>Modèle gratuit Izi-Devis. https://izi-devis.net/blog/modele-devis-excel-word</dc:description>
  <cp:keywords>modèle devis Excel devis et facture Excel suivi des devis devis artisan devis gratuit TVA bâtiment</cp:keywords>
  <dc:language>fr-FR</dc:language>
  <cp:lastModifiedBy/>
  <dcterms:modified xsi:type="dcterms:W3CDTF">2026-10-23T12:42:59Z</dcterms:modified>
  <cp:revision>0</cp:revision>
  <dc:subject>Modèle de devis Excel gratuit pour artisan du bâtiment</dc:subject>
  <dc:title>Modèle de devis artisan</dc:title>
</cp:coreProperties>
</file>

<file path=docProps/custom.xml><?xml version="1.0" encoding="utf-8"?>
<Properties xmlns="http://schemas.openxmlformats.org/officeDocument/2006/custom-properties" xmlns:vt="http://schemas.openxmlformats.org/officeDocument/2006/docPropsVTypes"/>
</file>